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NDICADORES\Desktop\UCI\"/>
    </mc:Choice>
  </mc:AlternateContent>
  <xr:revisionPtr revIDLastSave="0" documentId="13_ncr:1_{49004BEA-2505-4FA0-A9B4-FA63DFEDA3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T" sheetId="8" r:id="rId1"/>
    <sheet name="ETIQUETA INGRESO" sheetId="1" state="hidden" r:id="rId2"/>
    <sheet name="PARAMETROS" sheetId="2" state="hidden" r:id="rId3"/>
    <sheet name="codigos" sheetId="10" state="hidden" r:id="rId4"/>
    <sheet name="Percentiles" sheetId="3" state="hidden" r:id="rId5"/>
    <sheet name="PErcentil TA" sheetId="4" state="hidden" r:id="rId6"/>
  </sheets>
  <externalReferences>
    <externalReference r:id="rId7"/>
    <externalReference r:id="rId8"/>
  </externalReferences>
  <definedNames>
    <definedName name="buscartalla" localSheetId="3">[1]Percentiles!$O$4:$O$134</definedName>
    <definedName name="buscartalla">#REF!</definedName>
    <definedName name="buscoedad" localSheetId="3">[1]Percentiles!$A$4:$A$244</definedName>
    <definedName name="buscoedad">#REF!</definedName>
    <definedName name="busedadIMC" localSheetId="3">[1]Percentiles!$W$4:$W$222</definedName>
    <definedName name="busedadIMC">#REF!</definedName>
    <definedName name="codcomi">codigos!#REF!</definedName>
    <definedName name="coddiag" localSheetId="3">codigos!#REF!</definedName>
    <definedName name="coddiag">[2]codigos!$A$3:$A$28</definedName>
    <definedName name="coding">codigos!#REF!</definedName>
    <definedName name="come">codigos!#REF!</definedName>
    <definedName name="comida">codigos!#REF!</definedName>
    <definedName name="Diagnostico" localSheetId="3">codigos!#REF!</definedName>
    <definedName name="Diagnostico">[2]codigos!$B$3:$B$28</definedName>
    <definedName name="Disgnostico">codigos!#REF!</definedName>
    <definedName name="Dx">codigos!#REF!</definedName>
    <definedName name="edad" localSheetId="3">#REF!</definedName>
    <definedName name="edad" localSheetId="0">#REF!</definedName>
    <definedName name="edad">'ETIQUETA INGRESO'!$C$7</definedName>
    <definedName name="Edadacal" localSheetId="3">#REF!</definedName>
    <definedName name="Edadacal" localSheetId="0">#REF!</definedName>
    <definedName name="Edadacal">'ETIQUETA INGRESO'!$C$7</definedName>
    <definedName name="Edadaño" localSheetId="3">#REF!</definedName>
    <definedName name="Edadaño" localSheetId="0">#REF!</definedName>
    <definedName name="Edadaño">'ETIQUETA INGRESO'!$B$7</definedName>
    <definedName name="Edadañocalc" localSheetId="3">#REF!</definedName>
    <definedName name="Edadañocalc" localSheetId="0">#REF!</definedName>
    <definedName name="Edadañocalc">'ETIQUETA INGRESO'!$C$7</definedName>
    <definedName name="Edadcalc" localSheetId="3">#REF!</definedName>
    <definedName name="Edadcalc" localSheetId="0">#REF!</definedName>
    <definedName name="Edadcalc">'ETIQUETA INGRESO'!$C$7</definedName>
    <definedName name="Edadenmeses" localSheetId="3">#REF!</definedName>
    <definedName name="Edadenmeses" localSheetId="0">#REF!</definedName>
    <definedName name="Edadenmeses">'ETIQUETA INGRESO'!$D$11</definedName>
    <definedName name="Edadm" localSheetId="3">#REF!</definedName>
    <definedName name="Edadm" localSheetId="0">#REF!</definedName>
    <definedName name="Edadm">'ETIQUETA INGRESO'!$B$8</definedName>
    <definedName name="Edadmcal" localSheetId="3">#REF!</definedName>
    <definedName name="Edadmcal" localSheetId="0">#REF!</definedName>
    <definedName name="Edadmcal">'ETIQUETA INGRESO'!$C$8</definedName>
    <definedName name="EDADMESES" localSheetId="3">[1]STAMP!$D$17</definedName>
    <definedName name="EDADMESES" localSheetId="0">FT!$D$16</definedName>
    <definedName name="EDADMESES">'ETIQUETA INGRESO'!$B$9</definedName>
    <definedName name="Edadmesespura" localSheetId="3">#REF!</definedName>
    <definedName name="Edadmesespura" localSheetId="0">#REF!</definedName>
    <definedName name="Edadmesespura">'ETIQUETA INGRESO'!$A$9</definedName>
    <definedName name="Edadpura" localSheetId="3">#REF!</definedName>
    <definedName name="Edadpura" localSheetId="0">#REF!</definedName>
    <definedName name="Edadpura">PARAMETROS!$D$2</definedName>
    <definedName name="Edadredondeada" localSheetId="3">#REF!</definedName>
    <definedName name="Edadredondeada" localSheetId="0">#REF!</definedName>
    <definedName name="Edadredondeada">PARAMETROS!$A$3</definedName>
    <definedName name="Fechanac" localSheetId="3">#REF!</definedName>
    <definedName name="Fechanac" localSheetId="0">#REF!</definedName>
    <definedName name="Fechanac">'ETIQUETA INGRESO'!$C$4</definedName>
    <definedName name="HC" localSheetId="3">#REF!</definedName>
    <definedName name="HC" localSheetId="0">#REF!</definedName>
    <definedName name="HC">'ETIQUETA INGRESO'!$C$2</definedName>
    <definedName name="IMasaC" localSheetId="3">#REF!</definedName>
    <definedName name="IMasaC" localSheetId="0">#REF!</definedName>
    <definedName name="IMasaC">'ETIQUETA INGRESO'!$F$9</definedName>
    <definedName name="IMC" localSheetId="3">[1]STAMP!$B$20</definedName>
    <definedName name="IMC">FT!$B$19</definedName>
    <definedName name="ingesta" localSheetId="3">codigos!#REF!</definedName>
    <definedName name="ingesta">[2]codigos!$B$31:$B$33</definedName>
    <definedName name="LimcH" localSheetId="3">[1]Percentiles!$X$4:$X$222</definedName>
    <definedName name="LimcH">#REF!</definedName>
    <definedName name="LimcM" localSheetId="3">[1]Percentiles!$AA$4:$AA$222</definedName>
    <definedName name="LimcM">#REF!</definedName>
    <definedName name="LpesoH" localSheetId="3">[1]Percentiles!$H$4:$H$244</definedName>
    <definedName name="LpesoH">#REF!</definedName>
    <definedName name="LpesoM" localSheetId="3">[1]Percentiles!$K$4:$K$244</definedName>
    <definedName name="LpesoM">#REF!</definedName>
    <definedName name="LpesotallaH" localSheetId="3">[1]Percentiles!$P$4:$P$134</definedName>
    <definedName name="LpesotallaH">#REF!</definedName>
    <definedName name="LpesotallaM" localSheetId="3">[1]Percentiles!$S$4:$S$134</definedName>
    <definedName name="LpesotallaM">#REF!</definedName>
    <definedName name="LtallaH" localSheetId="3">[1]Percentiles!$B$4:$B$244</definedName>
    <definedName name="LtallaH">#REF!</definedName>
    <definedName name="LtallaM" localSheetId="3">[1]Percentiles!$E$4:$E$244</definedName>
    <definedName name="LtallaM">#REF!</definedName>
    <definedName name="MimcH" localSheetId="3">[1]Percentiles!$Y$4:$Y$222</definedName>
    <definedName name="MimcH">#REF!</definedName>
    <definedName name="MimcM" localSheetId="3">[1]Percentiles!$AB$4:$AB$222</definedName>
    <definedName name="MimcM">#REF!</definedName>
    <definedName name="MpesoH" localSheetId="3">[1]Percentiles!$I$4:$I$244</definedName>
    <definedName name="MpesoH">#REF!</definedName>
    <definedName name="MpesoM" localSheetId="3">[1]Percentiles!$L$4:$L$244</definedName>
    <definedName name="MpesoM">#REF!</definedName>
    <definedName name="MpesotallaH" localSheetId="3">[1]Percentiles!$Q$4:$Q$134</definedName>
    <definedName name="MpesotallaH">#REF!</definedName>
    <definedName name="MpesotallaM" localSheetId="3">[1]Percentiles!$T$4:$T$134</definedName>
    <definedName name="MpesotallaM">#REF!</definedName>
    <definedName name="MtallaH" localSheetId="3">[1]Percentiles!$C$4:$C$244</definedName>
    <definedName name="MtallaH">#REF!</definedName>
    <definedName name="MtallaM" localSheetId="3">[1]Percentiles!$F$4:$F$244</definedName>
    <definedName name="MtallaM">#REF!</definedName>
    <definedName name="NOMBRE" localSheetId="3">#REF!</definedName>
    <definedName name="NOMBRE" localSheetId="0">#REF!</definedName>
    <definedName name="NOMBRE">'ETIQUETA INGRESO'!$C$3</definedName>
    <definedName name="Pedadtalla">Percentiles!$L$247</definedName>
    <definedName name="Percef" localSheetId="3">#REF!</definedName>
    <definedName name="Percef" localSheetId="0">#REF!</definedName>
    <definedName name="Percef">'ETIQUETA INGRESO'!$G$12</definedName>
    <definedName name="Peso" localSheetId="3">#REF!</definedName>
    <definedName name="Peso" localSheetId="0">#REF!</definedName>
    <definedName name="Peso">'ETIQUETA INGRESO'!$C$10</definedName>
    <definedName name="Peso_ideal" localSheetId="3">#REF!</definedName>
    <definedName name="Peso_ideal" localSheetId="0">#REF!</definedName>
    <definedName name="Peso_ideal">'ETIQUETA INGRESO'!$B$12</definedName>
    <definedName name="Pesocalc" localSheetId="3">[1]STAMP!$B$18</definedName>
    <definedName name="Pesocalc" localSheetId="0">FT!$B$17</definedName>
    <definedName name="Pesocalc">'ETIQUETA INGRESO'!$C$10</definedName>
    <definedName name="pesocalcula" localSheetId="3">#REF!</definedName>
    <definedName name="pesocalcula" localSheetId="0">#REF!</definedName>
    <definedName name="pesocalcula">PARAMETROS!$B$3</definedName>
    <definedName name="pesoi119">Percentiles!$K$250</definedName>
    <definedName name="pesoi121">Percentiles!$K$251</definedName>
    <definedName name="pIMC">Percentiles!$L$249</definedName>
    <definedName name="ppercef" localSheetId="3">[1]Percentiles!#REF!</definedName>
    <definedName name="ppercef" localSheetId="0">#REF!</definedName>
    <definedName name="ppercef">Percentiles!$L$252</definedName>
    <definedName name="Ppesoedad">Percentiles!$L$246</definedName>
    <definedName name="ppesotalla">Percentiles!$L$248</definedName>
    <definedName name="Ptalla">Percentiles!$L$247</definedName>
    <definedName name="SCT" localSheetId="3">#REF!</definedName>
    <definedName name="SCT" localSheetId="0">#REF!</definedName>
    <definedName name="SCT">'ETIQUETA INGRESO'!$F$6</definedName>
    <definedName name="Sexo" localSheetId="3">[1]STAMP!$G$7</definedName>
    <definedName name="Sexo" localSheetId="0">FT!$G$6</definedName>
    <definedName name="Sexo">'ETIQUETA INGRESO'!$B$6</definedName>
    <definedName name="SimcH" localSheetId="3">[1]Percentiles!$Z$4:$Z$222</definedName>
    <definedName name="SimcH">#REF!</definedName>
    <definedName name="SimcM" localSheetId="3">[1]Percentiles!$AC$4:$AC$222</definedName>
    <definedName name="SimcM">#REF!</definedName>
    <definedName name="SpesoH">#REF!</definedName>
    <definedName name="SpesoM" localSheetId="3">[1]Percentiles!$M$4:$M$244</definedName>
    <definedName name="SpesoM">#REF!</definedName>
    <definedName name="SpesotallaH" localSheetId="3">[1]Percentiles!$R$4:$R$134</definedName>
    <definedName name="SpesotallaH">#REF!</definedName>
    <definedName name="SpesotallaM" localSheetId="3">[1]Percentiles!$U$4:$U$134</definedName>
    <definedName name="SpesotallaM">#REF!</definedName>
    <definedName name="StallaH" localSheetId="3">[1]Percentiles!$D$4:$D$244</definedName>
    <definedName name="StallaH">#REF!</definedName>
    <definedName name="StallaM" localSheetId="3">[1]Percentiles!$G$4:$G$244</definedName>
    <definedName name="StallaM">#REF!</definedName>
    <definedName name="TADHP05" localSheetId="3">#REF!</definedName>
    <definedName name="TADHP05" localSheetId="0">#REF!</definedName>
    <definedName name="TADHP05">'PErcentil TA'!$H$57</definedName>
    <definedName name="TADHP50" localSheetId="3">#REF!</definedName>
    <definedName name="TADHP50" localSheetId="0">#REF!</definedName>
    <definedName name="TADHP50">'PErcentil TA'!$H$58</definedName>
    <definedName name="TADHP95" localSheetId="3">#REF!</definedName>
    <definedName name="TADHP95" localSheetId="0">#REF!</definedName>
    <definedName name="TADHP95">'PErcentil TA'!$H$59</definedName>
    <definedName name="TADMP05" localSheetId="3">#REF!</definedName>
    <definedName name="TADMP05" localSheetId="0">#REF!</definedName>
    <definedName name="TADMP05">'PErcentil TA'!$J$57</definedName>
    <definedName name="TADMP50" localSheetId="3">#REF!</definedName>
    <definedName name="TADMP50" localSheetId="0">#REF!</definedName>
    <definedName name="TADMP50">'PErcentil TA'!$J$58</definedName>
    <definedName name="TADMP95" localSheetId="3">#REF!</definedName>
    <definedName name="TADMP95" localSheetId="0">#REF!</definedName>
    <definedName name="TADMP95">'PErcentil TA'!$J$59</definedName>
    <definedName name="TADP05" localSheetId="3">#REF!</definedName>
    <definedName name="TADP05" localSheetId="0">#REF!</definedName>
    <definedName name="TADP05">'PErcentil TA'!$H$57</definedName>
    <definedName name="TADP50" localSheetId="3">#REF!</definedName>
    <definedName name="TADP50" localSheetId="0">#REF!</definedName>
    <definedName name="TADP50">'PErcentil TA'!$H$58</definedName>
    <definedName name="Talla" localSheetId="3">[1]STAMP!$B$19</definedName>
    <definedName name="Talla" localSheetId="0">FT!$B$18</definedName>
    <definedName name="Talla">'ETIQUETA INGRESO'!$F$4</definedName>
    <definedName name="TASHP05" localSheetId="3">#REF!</definedName>
    <definedName name="TASHP05" localSheetId="0">#REF!</definedName>
    <definedName name="TASHP05">'PErcentil TA'!$G$57</definedName>
    <definedName name="TASHP5" localSheetId="3">#REF!</definedName>
    <definedName name="TASHP5" localSheetId="0">#REF!</definedName>
    <definedName name="TASHP5">'PErcentil TA'!$G$57</definedName>
    <definedName name="TASHP50" localSheetId="3">#REF!</definedName>
    <definedName name="TASHP50" localSheetId="0">#REF!</definedName>
    <definedName name="TASHP50">'PErcentil TA'!$G$58</definedName>
    <definedName name="TASHP95" localSheetId="3">#REF!</definedName>
    <definedName name="TASHP95" localSheetId="0">#REF!</definedName>
    <definedName name="TASHP95">'PErcentil TA'!$G$59</definedName>
    <definedName name="TASMP05" localSheetId="3">#REF!</definedName>
    <definedName name="TASMP05" localSheetId="0">#REF!</definedName>
    <definedName name="TASMP05">'PErcentil TA'!$I$57</definedName>
    <definedName name="TASMP50" localSheetId="3">#REF!</definedName>
    <definedName name="TASMP50" localSheetId="0">#REF!</definedName>
    <definedName name="TASMP50">'PErcentil TA'!$I$58</definedName>
    <definedName name="TASMP95" localSheetId="3">#REF!</definedName>
    <definedName name="TASMP95" localSheetId="0">#REF!</definedName>
    <definedName name="TASMP95">'PErcentil TA'!$I$59</definedName>
    <definedName name="ZIMC" localSheetId="3">[1]Percentiles!$K$249</definedName>
    <definedName name="ZIMC">#REF!</definedName>
    <definedName name="ZPESOEDAD" localSheetId="3">[1]Percentiles!$K$246</definedName>
    <definedName name="ZPESOEDAD">#REF!</definedName>
    <definedName name="ZPESOTALLA" localSheetId="3">[1]Percentiles!$K$248</definedName>
    <definedName name="ZPESOTALLA">#REF!</definedName>
    <definedName name="ZTALLAEDAD" localSheetId="3">[1]Percentiles!$K$247</definedName>
    <definedName name="ZTALLAEDA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G9" i="8"/>
  <c r="G12" i="8"/>
  <c r="G252" i="3" l="1"/>
  <c r="B10" i="1" l="1"/>
  <c r="F4" i="1"/>
  <c r="C4" i="1"/>
  <c r="C2" i="1"/>
  <c r="B6" i="1"/>
  <c r="C3" i="1"/>
  <c r="B19" i="8"/>
  <c r="D16" i="8"/>
  <c r="I15" i="2" l="1"/>
  <c r="J16" i="2" s="1"/>
  <c r="B1" i="2"/>
  <c r="I16" i="2" l="1"/>
  <c r="J15" i="2"/>
  <c r="A58" i="4"/>
  <c r="C58" i="4" s="1"/>
  <c r="B9" i="1"/>
  <c r="A8" i="1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R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R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D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D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E4" i="4"/>
  <c r="F4" i="4"/>
  <c r="G4" i="4"/>
  <c r="H4" i="4"/>
  <c r="I4" i="4"/>
  <c r="J4" i="4"/>
  <c r="K4" i="4"/>
  <c r="L4" i="4"/>
  <c r="M4" i="4"/>
  <c r="N4" i="4"/>
  <c r="O4" i="4"/>
  <c r="P4" i="4"/>
  <c r="Q4" i="4"/>
  <c r="D4" i="4"/>
  <c r="B11" i="1"/>
  <c r="D11" i="1"/>
  <c r="B3" i="2" s="1"/>
  <c r="A65" i="3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E247" i="3"/>
  <c r="A9" i="1" l="1"/>
  <c r="C8" i="1"/>
  <c r="C7" i="1"/>
  <c r="C11" i="1" s="1"/>
  <c r="A11" i="1" s="1"/>
  <c r="C10" i="1" s="1"/>
  <c r="B10" i="2" s="1"/>
  <c r="J11" i="2"/>
  <c r="J12" i="2"/>
  <c r="D2" i="2"/>
  <c r="E5" i="2" s="1"/>
  <c r="C247" i="3"/>
  <c r="I14" i="2" l="1"/>
  <c r="B17" i="2"/>
  <c r="B15" i="2"/>
  <c r="B16" i="2"/>
  <c r="B13" i="2"/>
  <c r="C10" i="2"/>
  <c r="B5" i="2"/>
  <c r="A3" i="2"/>
  <c r="F9" i="1"/>
  <c r="F249" i="3" s="1"/>
  <c r="D247" i="3"/>
  <c r="E8" i="1"/>
  <c r="F6" i="1" s="1"/>
  <c r="G2" i="2" s="1"/>
  <c r="D3" i="2"/>
  <c r="C11" i="2" l="1"/>
  <c r="B11" i="2"/>
  <c r="B12" i="2"/>
  <c r="E12" i="2" s="1"/>
  <c r="J5" i="2"/>
  <c r="J7" i="2" s="1"/>
  <c r="J8" i="2" s="1"/>
  <c r="B58" i="4"/>
  <c r="J6" i="2" l="1"/>
  <c r="J13" i="2"/>
  <c r="F59" i="4"/>
  <c r="F57" i="4"/>
  <c r="F58" i="4"/>
  <c r="L12" i="1"/>
  <c r="H57" i="4" l="1"/>
  <c r="G57" i="4"/>
  <c r="J57" i="4"/>
  <c r="I57" i="4"/>
  <c r="I58" i="4"/>
  <c r="H58" i="4"/>
  <c r="G58" i="4"/>
  <c r="J58" i="4"/>
  <c r="G59" i="4"/>
  <c r="I59" i="4"/>
  <c r="J59" i="4"/>
  <c r="H59" i="4"/>
  <c r="I12" i="1"/>
  <c r="G3" i="2"/>
  <c r="B247" i="3"/>
  <c r="J246" i="3" s="1"/>
  <c r="C8" i="2" l="1"/>
  <c r="B7" i="2"/>
  <c r="B8" i="2"/>
  <c r="C7" i="2"/>
  <c r="C9" i="2"/>
  <c r="H252" i="3"/>
  <c r="H247" i="3"/>
  <c r="B9" i="2"/>
  <c r="I246" i="3"/>
  <c r="J248" i="3"/>
  <c r="I247" i="3"/>
  <c r="H248" i="3"/>
  <c r="J249" i="3"/>
  <c r="J247" i="3"/>
  <c r="H246" i="3"/>
  <c r="I249" i="3"/>
  <c r="K251" i="3" s="1"/>
  <c r="H249" i="3"/>
  <c r="J252" i="3"/>
  <c r="I248" i="3"/>
  <c r="K250" i="3" s="1"/>
  <c r="I252" i="3"/>
  <c r="B26" i="8" l="1"/>
  <c r="D7" i="2"/>
  <c r="D8" i="2"/>
  <c r="B12" i="1"/>
  <c r="K9" i="2" s="1"/>
  <c r="D9" i="2"/>
  <c r="K249" i="3"/>
  <c r="K248" i="3"/>
  <c r="K246" i="3"/>
  <c r="D17" i="8" s="1"/>
  <c r="K247" i="3"/>
  <c r="D18" i="8" s="1"/>
  <c r="K252" i="3"/>
  <c r="J9" i="2" l="1"/>
  <c r="L252" i="3"/>
  <c r="D27" i="8"/>
  <c r="L9" i="1"/>
  <c r="D20" i="8"/>
  <c r="F22" i="8" s="1"/>
  <c r="F18" i="8"/>
  <c r="D19" i="8"/>
  <c r="G15" i="8" s="1"/>
  <c r="L246" i="3"/>
  <c r="L10" i="1"/>
  <c r="L249" i="3"/>
  <c r="I9" i="1" s="1"/>
  <c r="L247" i="3"/>
  <c r="I4" i="1" s="1"/>
  <c r="L4" i="1"/>
  <c r="L248" i="3"/>
  <c r="I8" i="1" s="1"/>
  <c r="L8" i="1"/>
  <c r="M8" i="1" l="1"/>
  <c r="F20" i="8"/>
  <c r="G22" i="8"/>
  <c r="G21" i="8"/>
  <c r="A22" i="8" s="1"/>
  <c r="F19" i="8"/>
  <c r="I10" i="1"/>
  <c r="F17" i="8"/>
  <c r="F24" i="8" l="1"/>
  <c r="A25" i="8" s="1"/>
  <c r="F23" i="8"/>
  <c r="A24" i="8" s="1"/>
</calcChain>
</file>

<file path=xl/sharedStrings.xml><?xml version="1.0" encoding="utf-8"?>
<sst xmlns="http://schemas.openxmlformats.org/spreadsheetml/2006/main" count="254" uniqueCount="153">
  <si>
    <t>Peso</t>
  </si>
  <si>
    <t>Talla</t>
  </si>
  <si>
    <t>SCT</t>
  </si>
  <si>
    <t>TUBO sin neumo</t>
  </si>
  <si>
    <t>TUBO con neumo</t>
  </si>
  <si>
    <t>Longitud Oral</t>
  </si>
  <si>
    <t>Longitud Nasal</t>
  </si>
  <si>
    <t>ml/hora</t>
  </si>
  <si>
    <t>ml</t>
  </si>
  <si>
    <t>Bolo (20ml/kg)</t>
  </si>
  <si>
    <t>Años</t>
  </si>
  <si>
    <t>Meses</t>
  </si>
  <si>
    <t>Edad</t>
  </si>
  <si>
    <t>Kg</t>
  </si>
  <si>
    <t>FC</t>
  </si>
  <si>
    <t>FR</t>
  </si>
  <si>
    <t>P</t>
  </si>
  <si>
    <t>HOMBRE</t>
  </si>
  <si>
    <t>MUJER</t>
  </si>
  <si>
    <t>TALLA</t>
  </si>
  <si>
    <t>Sexo (H-M)</t>
  </si>
  <si>
    <t>Per T/E</t>
  </si>
  <si>
    <t>PESO</t>
  </si>
  <si>
    <t>L</t>
  </si>
  <si>
    <t>M</t>
  </si>
  <si>
    <t>S</t>
  </si>
  <si>
    <t>D</t>
  </si>
  <si>
    <t>Sexo</t>
  </si>
  <si>
    <t>Per P/E</t>
  </si>
  <si>
    <t>p</t>
  </si>
  <si>
    <t>Z</t>
  </si>
  <si>
    <r>
      <t>Z = [(x ÷ M)</t>
    </r>
    <r>
      <rPr>
        <vertAlign val="superscript"/>
        <sz val="11"/>
        <color indexed="8"/>
        <rFont val="Calibri"/>
        <family val="2"/>
      </rPr>
      <t>L</t>
    </r>
    <r>
      <rPr>
        <sz val="11"/>
        <color theme="1"/>
        <rFont val="Calibri"/>
        <family val="2"/>
        <scheme val="minor"/>
      </rPr>
      <t xml:space="preserve"> - 1] ÷ (L × S), si L &lt;&gt; 0</t>
    </r>
  </si>
  <si>
    <t>Z = ln(x/M)/S ,si L=0</t>
  </si>
  <si>
    <t>EDAD</t>
  </si>
  <si>
    <t>IMC</t>
  </si>
  <si>
    <t>Per P/T</t>
  </si>
  <si>
    <t>Peso/Talla</t>
  </si>
  <si>
    <t>Fecha nacimiento</t>
  </si>
  <si>
    <t>cm</t>
  </si>
  <si>
    <t>Per IMC</t>
  </si>
  <si>
    <t>Peso ideal</t>
  </si>
  <si>
    <t>X = M (1 + LSZ)**(1/L), L ≠ 0</t>
  </si>
  <si>
    <t>X = M exp(SZ), L = 0</t>
  </si>
  <si>
    <t>Perímetro cefálico</t>
  </si>
  <si>
    <t>PERIMETRO CEFALICO</t>
  </si>
  <si>
    <t>PC</t>
  </si>
  <si>
    <t>Per  cefalica</t>
  </si>
  <si>
    <t>&lt;111</t>
  </si>
  <si>
    <t>&gt;110</t>
  </si>
  <si>
    <t>Systolic BP (mmHg)</t>
  </si>
  <si>
    <t>Diastolic BP (mmHg)</t>
  </si>
  <si>
    <t>HOMBRES</t>
  </si>
  <si>
    <t>pTalla</t>
  </si>
  <si>
    <t>edad</t>
  </si>
  <si>
    <t>Aprox</t>
  </si>
  <si>
    <t>P5</t>
  </si>
  <si>
    <t>P50</t>
  </si>
  <si>
    <t>P95</t>
  </si>
  <si>
    <t>MUJERES</t>
  </si>
  <si>
    <t>H</t>
  </si>
  <si>
    <t>Constantes Vitales</t>
  </si>
  <si>
    <t>DIURESIS min/max</t>
  </si>
  <si>
    <t>mmHg</t>
  </si>
  <si>
    <t>Perdidas insensibles</t>
  </si>
  <si>
    <t>Volemia</t>
  </si>
  <si>
    <t>Ventilación</t>
  </si>
  <si>
    <t>Líquidos</t>
  </si>
  <si>
    <t>Mantenimiento 100%</t>
  </si>
  <si>
    <t>Bolo hipoglicemia (DAD10%)</t>
  </si>
  <si>
    <t>m</t>
  </si>
  <si>
    <t>Identificación</t>
  </si>
  <si>
    <t>Nombre Completo</t>
  </si>
  <si>
    <t>Sonda Foley</t>
  </si>
  <si>
    <t>Sonda Gástrica</t>
  </si>
  <si>
    <t>Tubo de torax máximo</t>
  </si>
  <si>
    <t>Vt (peso i) min/max</t>
  </si>
  <si>
    <t>Dispositivos</t>
  </si>
  <si>
    <t>Cateter central</t>
  </si>
  <si>
    <t>Fr</t>
  </si>
  <si>
    <t>mm</t>
  </si>
  <si>
    <t>kg</t>
  </si>
  <si>
    <t>ml/24 horas</t>
  </si>
  <si>
    <t>m2</t>
  </si>
  <si>
    <t>ml/6h</t>
  </si>
  <si>
    <t>EPS</t>
  </si>
  <si>
    <t>TA p5</t>
  </si>
  <si>
    <t>TA p50</t>
  </si>
  <si>
    <t>TA p95</t>
  </si>
  <si>
    <t>NOMBRE</t>
  </si>
  <si>
    <t>GENERO</t>
  </si>
  <si>
    <t>ETNIA</t>
  </si>
  <si>
    <t>IDENTIFICACION</t>
  </si>
  <si>
    <t>FECHA</t>
  </si>
  <si>
    <t>Paso 1</t>
  </si>
  <si>
    <t>Diagnostico</t>
  </si>
  <si>
    <t>PUNTAJE</t>
  </si>
  <si>
    <t>Ninguna</t>
  </si>
  <si>
    <t>Paso 2</t>
  </si>
  <si>
    <t>Ingesta nutricional</t>
  </si>
  <si>
    <t>¿Cómo come niño?</t>
  </si>
  <si>
    <t>No cambios en sus habitos alimentarios y come bien</t>
  </si>
  <si>
    <t>Paso 3</t>
  </si>
  <si>
    <t>Peso y talla</t>
  </si>
  <si>
    <t>Edad(m)</t>
  </si>
  <si>
    <t>Dx Nutricional</t>
  </si>
  <si>
    <t>Peso Kg</t>
  </si>
  <si>
    <t>Peso/edad</t>
  </si>
  <si>
    <t>Z score</t>
  </si>
  <si>
    <t>Talla cm</t>
  </si>
  <si>
    <t>Talla/edad</t>
  </si>
  <si>
    <t>Paso 4</t>
  </si>
  <si>
    <t>Riesgo de malnutricion</t>
  </si>
  <si>
    <t>TOTAL</t>
  </si>
  <si>
    <t>Paso 5</t>
  </si>
  <si>
    <t>Plan</t>
  </si>
  <si>
    <t>Recientemente no come o come poco</t>
  </si>
  <si>
    <t>No come nada</t>
  </si>
  <si>
    <t>Ingesta</t>
  </si>
  <si>
    <t>Virus sincitial respiratorio</t>
  </si>
  <si>
    <t>Tratorno del comportamiento alimentario</t>
  </si>
  <si>
    <t>Rutina</t>
  </si>
  <si>
    <t>Quemaduras o trauma mayor</t>
  </si>
  <si>
    <t>Paralisis cerebral</t>
  </si>
  <si>
    <t>Labio fisurado o paladar hendido</t>
  </si>
  <si>
    <t>Fibrosis Quistica</t>
  </si>
  <si>
    <t>Falla intestinal, diarrea intratable</t>
  </si>
  <si>
    <t>Errores inatos del metabolismo</t>
  </si>
  <si>
    <t>Enfermedad siquiatrica</t>
  </si>
  <si>
    <t>Enfermedad por reflujo gastroesofagico</t>
  </si>
  <si>
    <t>Enfermedad oncologica en tratamiento activo</t>
  </si>
  <si>
    <t>Enfermedad neuromuscular</t>
  </si>
  <si>
    <t>Enfermedad celiaca</t>
  </si>
  <si>
    <t>Enfemedad Hepatica</t>
  </si>
  <si>
    <t>Enfemedad de Crohn</t>
  </si>
  <si>
    <t>Disfagia</t>
  </si>
  <si>
    <t>Diabetes</t>
  </si>
  <si>
    <t>Daño/Falla renal</t>
  </si>
  <si>
    <t>Cirugia menor</t>
  </si>
  <si>
    <t>Cirugia mayor</t>
  </si>
  <si>
    <t>Cirugia ambulatoria</t>
  </si>
  <si>
    <t>Cardiopatia</t>
  </si>
  <si>
    <t>Alergias o intolerancias alimentarias MULTIPLES</t>
  </si>
  <si>
    <t>Alergia o intolerancia alimentaria UNICA</t>
  </si>
  <si>
    <t>puntaje Z</t>
  </si>
  <si>
    <t>Perimetro cefálico</t>
  </si>
  <si>
    <t>Longitud Yugular der/izq</t>
  </si>
  <si>
    <t>Longitud Subclavio der/izq</t>
  </si>
  <si>
    <r>
      <t xml:space="preserve">TIPO DE DOCUMENTO
</t>
    </r>
    <r>
      <rPr>
        <b/>
        <sz val="9"/>
        <color theme="1"/>
        <rFont val="Calibri"/>
        <family val="2"/>
        <scheme val="minor"/>
      </rPr>
      <t>FORMATO</t>
    </r>
  </si>
  <si>
    <r>
      <t xml:space="preserve">PROCESO
</t>
    </r>
    <r>
      <rPr>
        <b/>
        <sz val="9"/>
        <color theme="1"/>
        <rFont val="Calibri"/>
        <family val="2"/>
        <scheme val="minor"/>
      </rPr>
      <t>MISIONAL</t>
    </r>
  </si>
  <si>
    <r>
      <t xml:space="preserve">CÓDIGO
</t>
    </r>
    <r>
      <rPr>
        <b/>
        <sz val="9"/>
        <color theme="1"/>
        <rFont val="Calibri"/>
        <family val="2"/>
        <scheme val="minor"/>
      </rPr>
      <t>04-FT-039</t>
    </r>
  </si>
  <si>
    <t>¿Tiene el niño un diagnostico que tenga alguna implicacion nutricional?</t>
  </si>
  <si>
    <t>VERSIÓN 001</t>
  </si>
  <si>
    <r>
      <t xml:space="preserve">NOMBRE
</t>
    </r>
    <r>
      <rPr>
        <b/>
        <sz val="9"/>
        <color theme="1"/>
        <rFont val="Calibri"/>
        <family val="2"/>
        <scheme val="minor"/>
      </rPr>
      <t>TAMIZAJE NUTRICIONAL PEDIÁTRICO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Y HOJA CRÍTICA DE INGRESO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</si>
</sst>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##0;###0"/>
    <numFmt numFmtId="166" formatCode="#,##0.0_ ;\-#,##0.0\ "/>
  </numFmts>
  <fonts count="34">
    <font>
      <sz val="11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  <charset val="204"/>
    </font>
    <font>
      <sz val="8"/>
      <color indexed="8"/>
      <name val="Arial"/>
      <family val="2"/>
    </font>
    <font>
      <sz val="8"/>
      <color indexed="8"/>
      <name val="Arial"/>
      <family val="1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name val="Calibri"/>
      <family val="2"/>
      <scheme val="minor"/>
    </font>
    <font>
      <sz val="10"/>
      <color theme="1"/>
      <name val="Arial Unicode MS"/>
      <family val="2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sz val="12"/>
      <color theme="1"/>
      <name val="Arial Narrow"/>
      <family val="2"/>
    </font>
    <font>
      <sz val="7.5"/>
      <color theme="1"/>
      <name val="Arial Narrow"/>
      <family val="2"/>
    </font>
    <font>
      <sz val="11"/>
      <color theme="1"/>
      <name val="Arial Narrow"/>
      <family val="2"/>
    </font>
    <font>
      <sz val="11"/>
      <color theme="0"/>
      <name val="Arial Narrow"/>
      <family val="2"/>
    </font>
    <font>
      <u/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7" fillId="0" borderId="0" applyFont="0" applyFill="0" applyBorder="0" applyAlignment="0" applyProtection="0"/>
  </cellStyleXfs>
  <cellXfs count="254">
    <xf numFmtId="0" fontId="0" fillId="0" borderId="0" xfId="0"/>
    <xf numFmtId="0" fontId="10" fillId="0" borderId="0" xfId="0" applyFont="1"/>
    <xf numFmtId="2" fontId="0" fillId="0" borderId="0" xfId="0" applyNumberFormat="1"/>
    <xf numFmtId="0" fontId="1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2" fillId="0" borderId="0" xfId="1"/>
    <xf numFmtId="2" fontId="12" fillId="0" borderId="2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2" fontId="2" fillId="0" borderId="2" xfId="1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left" vertical="center"/>
    </xf>
    <xf numFmtId="2" fontId="0" fillId="0" borderId="2" xfId="0" applyNumberFormat="1" applyBorder="1"/>
    <xf numFmtId="2" fontId="2" fillId="0" borderId="0" xfId="1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0" xfId="0" applyNumberFormat="1" applyBorder="1"/>
    <xf numFmtId="0" fontId="0" fillId="0" borderId="0" xfId="0" applyBorder="1"/>
    <xf numFmtId="1" fontId="7" fillId="0" borderId="2" xfId="2" applyNumberFormat="1" applyFont="1" applyBorder="1" applyAlignment="1">
      <alignment horizontal="center" vertical="center"/>
    </xf>
    <xf numFmtId="1" fontId="0" fillId="0" borderId="0" xfId="0" applyNumberFormat="1"/>
    <xf numFmtId="1" fontId="0" fillId="0" borderId="2" xfId="0" applyNumberForma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2" xfId="0" applyNumberFormat="1" applyBorder="1"/>
    <xf numFmtId="3" fontId="2" fillId="0" borderId="0" xfId="1" applyNumberFormat="1"/>
    <xf numFmtId="3" fontId="0" fillId="0" borderId="0" xfId="0" applyNumberFormat="1"/>
    <xf numFmtId="2" fontId="0" fillId="0" borderId="0" xfId="0" applyNumberFormat="1" applyFont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3" fillId="0" borderId="0" xfId="1" applyNumberFormat="1" applyFont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2" fontId="2" fillId="0" borderId="0" xfId="1" applyNumberFormat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2" fontId="3" fillId="0" borderId="2" xfId="1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3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right" vertical="center"/>
    </xf>
    <xf numFmtId="0" fontId="10" fillId="3" borderId="0" xfId="0" applyFont="1" applyFill="1" applyBorder="1" applyAlignment="1">
      <alignment horizontal="left" vertical="center"/>
    </xf>
    <xf numFmtId="2" fontId="11" fillId="3" borderId="0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right" vertical="center"/>
    </xf>
    <xf numFmtId="2" fontId="11" fillId="3" borderId="0" xfId="0" applyNumberFormat="1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1" fontId="0" fillId="0" borderId="2" xfId="0" applyNumberFormat="1" applyBorder="1" applyAlignment="1">
      <alignment horizontal="left" vertical="center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/>
      <protection hidden="1"/>
    </xf>
    <xf numFmtId="1" fontId="15" fillId="0" borderId="0" xfId="0" applyNumberFormat="1" applyFont="1" applyAlignment="1" applyProtection="1">
      <alignment horizontal="left" vertical="center"/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2" fontId="17" fillId="0" borderId="0" xfId="0" applyNumberFormat="1" applyFont="1" applyFill="1" applyBorder="1" applyAlignment="1" applyProtection="1">
      <alignment horizontal="left" vertical="center"/>
      <protection hidden="1"/>
    </xf>
    <xf numFmtId="0" fontId="4" fillId="0" borderId="0" xfId="0" applyFont="1" applyAlignment="1">
      <alignment vertical="top" wrapText="1"/>
    </xf>
    <xf numFmtId="165" fontId="18" fillId="6" borderId="0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9" fillId="6" borderId="2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165" fontId="18" fillId="6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65" fontId="18" fillId="6" borderId="5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2" fontId="18" fillId="6" borderId="0" xfId="0" applyNumberFormat="1" applyFont="1" applyFill="1" applyBorder="1" applyAlignment="1">
      <alignment horizontal="center" vertical="center" wrapText="1"/>
    </xf>
    <xf numFmtId="9" fontId="18" fillId="6" borderId="2" xfId="2" applyFont="1" applyFill="1" applyBorder="1" applyAlignment="1">
      <alignment horizontal="center" vertical="center" wrapText="1"/>
    </xf>
    <xf numFmtId="9" fontId="18" fillId="6" borderId="2" xfId="0" applyNumberFormat="1" applyFont="1" applyFill="1" applyBorder="1" applyAlignment="1">
      <alignment horizontal="center" vertical="center" wrapText="1"/>
    </xf>
    <xf numFmtId="2" fontId="18" fillId="6" borderId="2" xfId="0" applyNumberFormat="1" applyFont="1" applyFill="1" applyBorder="1" applyAlignment="1">
      <alignment horizontal="center" vertical="center" wrapText="1"/>
    </xf>
    <xf numFmtId="165" fontId="5" fillId="6" borderId="0" xfId="0" applyNumberFormat="1" applyFont="1" applyFill="1" applyBorder="1" applyAlignment="1">
      <alignment horizontal="left" vertical="top" wrapText="1"/>
    </xf>
    <xf numFmtId="0" fontId="6" fillId="6" borderId="0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165" fontId="5" fillId="6" borderId="0" xfId="0" applyNumberFormat="1" applyFont="1" applyFill="1" applyBorder="1" applyAlignment="1">
      <alignment horizontal="center" vertical="top" wrapText="1"/>
    </xf>
    <xf numFmtId="0" fontId="6" fillId="6" borderId="0" xfId="0" applyFont="1" applyFill="1" applyBorder="1" applyAlignment="1">
      <alignment horizontal="left" vertical="top"/>
    </xf>
    <xf numFmtId="0" fontId="4" fillId="0" borderId="0" xfId="0" applyFont="1" applyBorder="1" applyAlignment="1">
      <alignment vertical="top" wrapText="1"/>
    </xf>
    <xf numFmtId="9" fontId="18" fillId="6" borderId="0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" fontId="0" fillId="0" borderId="2" xfId="0" applyNumberFormat="1" applyFont="1" applyBorder="1" applyAlignment="1">
      <alignment horizontal="center" vertical="center"/>
    </xf>
    <xf numFmtId="1" fontId="18" fillId="6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1" fontId="20" fillId="0" borderId="0" xfId="0" applyNumberFormat="1" applyFont="1" applyAlignment="1" applyProtection="1">
      <alignment horizontal="center" vertical="center"/>
      <protection hidden="1"/>
    </xf>
    <xf numFmtId="1" fontId="10" fillId="0" borderId="0" xfId="0" applyNumberFormat="1" applyFont="1" applyAlignment="1" applyProtection="1">
      <alignment horizontal="left" vertical="center"/>
      <protection hidden="1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right"/>
    </xf>
    <xf numFmtId="1" fontId="13" fillId="4" borderId="20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16" fontId="24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7" fontId="24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/>
    </xf>
    <xf numFmtId="0" fontId="22" fillId="0" borderId="0" xfId="0" applyFont="1" applyFill="1" applyBorder="1" applyAlignment="1" applyProtection="1">
      <alignment horizontal="right" vertical="center"/>
      <protection locked="0"/>
    </xf>
    <xf numFmtId="1" fontId="13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2" fontId="13" fillId="4" borderId="1" xfId="0" applyNumberFormat="1" applyFont="1" applyFill="1" applyBorder="1" applyAlignment="1">
      <alignment horizontal="center" vertical="center"/>
    </xf>
    <xf numFmtId="14" fontId="11" fillId="3" borderId="1" xfId="0" applyNumberFormat="1" applyFont="1" applyFill="1" applyBorder="1" applyAlignment="1" applyProtection="1">
      <alignment horizontal="center" vertical="center"/>
    </xf>
    <xf numFmtId="0" fontId="11" fillId="3" borderId="20" xfId="0" applyFont="1" applyFill="1" applyBorder="1" applyAlignment="1" applyProtection="1">
      <alignment horizontal="center" vertical="center"/>
    </xf>
    <xf numFmtId="3" fontId="11" fillId="3" borderId="1" xfId="0" applyNumberFormat="1" applyFont="1" applyFill="1" applyBorder="1" applyAlignment="1" applyProtection="1">
      <alignment horizontal="center" vertical="center"/>
    </xf>
    <xf numFmtId="0" fontId="25" fillId="8" borderId="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1" fontId="25" fillId="8" borderId="6" xfId="0" applyNumberFormat="1" applyFont="1" applyFill="1" applyBorder="1" applyAlignment="1">
      <alignment horizontal="center" vertical="center" wrapText="1"/>
    </xf>
    <xf numFmtId="2" fontId="25" fillId="8" borderId="2" xfId="0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1" fontId="25" fillId="0" borderId="0" xfId="0" applyNumberFormat="1" applyFont="1" applyFill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164" fontId="25" fillId="8" borderId="2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8" fillId="7" borderId="8" xfId="0" applyFont="1" applyFill="1" applyBorder="1" applyAlignment="1">
      <alignment horizontal="center" vertical="center" wrapText="1"/>
    </xf>
    <xf numFmtId="0" fontId="28" fillId="7" borderId="21" xfId="0" applyFont="1" applyFill="1" applyBorder="1" applyAlignment="1">
      <alignment horizontal="center" vertical="center" wrapText="1"/>
    </xf>
    <xf numFmtId="1" fontId="28" fillId="7" borderId="22" xfId="0" applyNumberFormat="1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1" fontId="25" fillId="0" borderId="14" xfId="0" applyNumberFormat="1" applyFont="1" applyFill="1" applyBorder="1" applyAlignment="1">
      <alignment horizontal="center" vertical="center" wrapText="1"/>
    </xf>
    <xf numFmtId="0" fontId="28" fillId="7" borderId="23" xfId="0" applyFont="1" applyFill="1" applyBorder="1" applyAlignment="1">
      <alignment horizontal="center" vertical="center" wrapText="1"/>
    </xf>
    <xf numFmtId="1" fontId="25" fillId="8" borderId="2" xfId="0" applyNumberFormat="1" applyFont="1" applyFill="1" applyBorder="1" applyAlignment="1">
      <alignment horizontal="center" vertical="center" wrapText="1"/>
    </xf>
    <xf numFmtId="164" fontId="25" fillId="8" borderId="6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1" fontId="25" fillId="8" borderId="2" xfId="0" applyNumberFormat="1" applyFont="1" applyFill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13" fillId="5" borderId="8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9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4" fontId="13" fillId="3" borderId="18" xfId="0" applyNumberFormat="1" applyFont="1" applyFill="1" applyBorder="1" applyAlignment="1" applyProtection="1">
      <alignment horizontal="center" vertical="center"/>
    </xf>
    <xf numFmtId="14" fontId="13" fillId="3" borderId="19" xfId="0" applyNumberFormat="1" applyFont="1" applyFill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center" vertical="center"/>
    </xf>
    <xf numFmtId="0" fontId="22" fillId="3" borderId="10" xfId="0" applyFont="1" applyFill="1" applyBorder="1" applyAlignment="1" applyProtection="1">
      <alignment horizontal="center" vertical="center"/>
    </xf>
    <xf numFmtId="0" fontId="22" fillId="3" borderId="9" xfId="0" applyFont="1" applyFill="1" applyBorder="1" applyAlignment="1" applyProtection="1">
      <alignment horizontal="center" vertical="center"/>
    </xf>
    <xf numFmtId="0" fontId="11" fillId="3" borderId="8" xfId="0" applyFont="1" applyFill="1" applyBorder="1" applyAlignment="1" applyProtection="1">
      <alignment horizontal="center" vertical="center"/>
    </xf>
    <xf numFmtId="0" fontId="11" fillId="3" borderId="10" xfId="0" applyFont="1" applyFill="1" applyBorder="1" applyAlignment="1" applyProtection="1">
      <alignment horizontal="center" vertical="center"/>
    </xf>
    <xf numFmtId="0" fontId="11" fillId="3" borderId="9" xfId="0" applyFont="1" applyFill="1" applyBorder="1" applyAlignment="1" applyProtection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8" borderId="2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/>
    </xf>
    <xf numFmtId="2" fontId="0" fillId="0" borderId="2" xfId="0" applyNumberFormat="1" applyFill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165" fontId="18" fillId="6" borderId="2" xfId="0" applyNumberFormat="1" applyFont="1" applyFill="1" applyBorder="1" applyAlignment="1">
      <alignment horizontal="center" vertical="center" wrapText="1"/>
    </xf>
    <xf numFmtId="165" fontId="18" fillId="6" borderId="15" xfId="0" applyNumberFormat="1" applyFont="1" applyFill="1" applyBorder="1" applyAlignment="1">
      <alignment horizontal="center" vertical="center" wrapText="1"/>
    </xf>
    <xf numFmtId="165" fontId="18" fillId="6" borderId="16" xfId="0" applyNumberFormat="1" applyFont="1" applyFill="1" applyBorder="1" applyAlignment="1">
      <alignment horizontal="center" vertical="center" wrapText="1"/>
    </xf>
    <xf numFmtId="165" fontId="18" fillId="6" borderId="17" xfId="0" applyNumberFormat="1" applyFont="1" applyFill="1" applyBorder="1" applyAlignment="1">
      <alignment horizontal="center" vertical="center" wrapText="1"/>
    </xf>
    <xf numFmtId="165" fontId="18" fillId="6" borderId="5" xfId="0" applyNumberFormat="1" applyFont="1" applyFill="1" applyBorder="1" applyAlignment="1">
      <alignment horizontal="center" vertical="center" wrapText="1"/>
    </xf>
    <xf numFmtId="165" fontId="18" fillId="6" borderId="14" xfId="0" applyNumberFormat="1" applyFont="1" applyFill="1" applyBorder="1" applyAlignment="1">
      <alignment horizontal="center" vertical="center" wrapText="1"/>
    </xf>
    <xf numFmtId="165" fontId="18" fillId="6" borderId="6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9" fillId="5" borderId="21" xfId="0" applyFont="1" applyFill="1" applyBorder="1" applyAlignment="1" applyProtection="1">
      <alignment horizontal="center" vertical="center" wrapText="1"/>
      <protection locked="0"/>
    </xf>
    <xf numFmtId="0" fontId="29" fillId="5" borderId="23" xfId="0" applyFont="1" applyFill="1" applyBorder="1" applyAlignment="1" applyProtection="1">
      <alignment horizontal="center" vertical="center" wrapText="1"/>
      <protection locked="0"/>
    </xf>
    <xf numFmtId="0" fontId="29" fillId="5" borderId="22" xfId="0" applyFont="1" applyFill="1" applyBorder="1" applyAlignment="1" applyProtection="1">
      <alignment horizontal="center" vertical="center" wrapText="1"/>
      <protection locked="0"/>
    </xf>
    <xf numFmtId="0" fontId="29" fillId="5" borderId="8" xfId="0" applyFont="1" applyFill="1" applyBorder="1" applyAlignment="1" applyProtection="1">
      <alignment horizontal="center" vertical="center" wrapText="1"/>
      <protection locked="0"/>
    </xf>
    <xf numFmtId="0" fontId="29" fillId="5" borderId="9" xfId="0" applyFont="1" applyFill="1" applyBorder="1" applyAlignment="1" applyProtection="1">
      <alignment horizontal="center" vertical="center" wrapText="1"/>
      <protection locked="0"/>
    </xf>
    <xf numFmtId="0" fontId="29" fillId="5" borderId="10" xfId="0" applyFont="1" applyFill="1" applyBorder="1" applyAlignment="1" applyProtection="1">
      <alignment horizontal="center" vertical="center" wrapText="1"/>
      <protection locked="0"/>
    </xf>
    <xf numFmtId="14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7" xfId="0" applyFont="1" applyBorder="1" applyAlignment="1" applyProtection="1">
      <alignment horizontal="center" vertical="center" wrapText="1"/>
      <protection locked="0"/>
    </xf>
    <xf numFmtId="0" fontId="29" fillId="9" borderId="8" xfId="0" applyFont="1" applyFill="1" applyBorder="1" applyAlignment="1" applyProtection="1">
      <alignment horizontal="center" vertical="center" wrapText="1"/>
      <protection locked="0"/>
    </xf>
    <xf numFmtId="0" fontId="29" fillId="9" borderId="10" xfId="0" applyFont="1" applyFill="1" applyBorder="1" applyAlignment="1" applyProtection="1">
      <alignment horizontal="center" vertical="center" wrapText="1"/>
      <protection locked="0"/>
    </xf>
    <xf numFmtId="0" fontId="29" fillId="9" borderId="9" xfId="0" applyFont="1" applyFill="1" applyBorder="1" applyAlignment="1" applyProtection="1">
      <alignment horizontal="center" vertical="center" wrapText="1"/>
      <protection locked="0"/>
    </xf>
    <xf numFmtId="0" fontId="30" fillId="0" borderId="24" xfId="0" applyFont="1" applyBorder="1" applyAlignment="1" applyProtection="1">
      <alignment horizontal="center" vertical="center" wrapText="1"/>
      <protection locked="0"/>
    </xf>
    <xf numFmtId="0" fontId="30" fillId="0" borderId="0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30" fillId="0" borderId="10" xfId="0" applyFont="1" applyBorder="1" applyAlignment="1" applyProtection="1">
      <alignment horizontal="center" vertical="center" wrapText="1"/>
      <protection locked="0"/>
    </xf>
    <xf numFmtId="0" fontId="30" fillId="0" borderId="9" xfId="0" applyFont="1" applyBorder="1" applyAlignment="1" applyProtection="1">
      <alignment horizontal="center" vertical="center" wrapText="1"/>
      <protection locked="0"/>
    </xf>
    <xf numFmtId="14" fontId="29" fillId="5" borderId="25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29" fillId="5" borderId="26" xfId="0" applyFont="1" applyFill="1" applyBorder="1" applyAlignment="1" applyProtection="1">
      <alignment horizontal="center" vertical="center" wrapText="1"/>
      <protection locked="0"/>
    </xf>
    <xf numFmtId="2" fontId="29" fillId="0" borderId="1" xfId="0" applyNumberFormat="1" applyFont="1" applyBorder="1" applyAlignment="1" applyProtection="1">
      <alignment horizontal="center" vertical="center" wrapText="1"/>
      <protection locked="0"/>
    </xf>
    <xf numFmtId="0" fontId="29" fillId="5" borderId="27" xfId="0" applyFont="1" applyFill="1" applyBorder="1" applyAlignment="1" applyProtection="1">
      <alignment horizontal="center" vertical="center" wrapText="1"/>
      <protection locked="0"/>
    </xf>
    <xf numFmtId="0" fontId="30" fillId="0" borderId="7" xfId="0" applyFont="1" applyBorder="1" applyAlignment="1" applyProtection="1">
      <alignment horizontal="center" vertical="center" wrapText="1"/>
      <protection locked="0"/>
    </xf>
    <xf numFmtId="0" fontId="29" fillId="0" borderId="28" xfId="0" applyFont="1" applyBorder="1" applyAlignment="1" applyProtection="1">
      <alignment horizontal="center" vertical="center" wrapText="1"/>
      <protection locked="0"/>
    </xf>
    <xf numFmtId="0" fontId="29" fillId="0" borderId="19" xfId="0" applyFont="1" applyBorder="1" applyAlignment="1" applyProtection="1">
      <alignment horizontal="center" vertical="center" wrapText="1"/>
      <protection locked="0"/>
    </xf>
    <xf numFmtId="1" fontId="29" fillId="0" borderId="1" xfId="0" applyNumberFormat="1" applyFont="1" applyBorder="1" applyAlignment="1" applyProtection="1">
      <alignment horizontal="center" vertical="center" wrapText="1"/>
      <protection locked="0"/>
    </xf>
    <xf numFmtId="0" fontId="29" fillId="0" borderId="30" xfId="0" applyFont="1" applyBorder="1" applyAlignment="1" applyProtection="1">
      <alignment horizontal="center" vertical="center" wrapText="1"/>
      <protection locked="0"/>
    </xf>
    <xf numFmtId="0" fontId="29" fillId="0" borderId="31" xfId="0" applyFont="1" applyBorder="1" applyAlignment="1" applyProtection="1">
      <alignment horizontal="center" vertical="center" wrapText="1"/>
      <protection locked="0"/>
    </xf>
    <xf numFmtId="0" fontId="29" fillId="5" borderId="1" xfId="0" applyFont="1" applyFill="1" applyBorder="1" applyAlignment="1" applyProtection="1">
      <alignment horizontal="center" vertical="center" wrapText="1"/>
      <protection locked="0"/>
    </xf>
    <xf numFmtId="0" fontId="30" fillId="0" borderId="33" xfId="0" applyFont="1" applyBorder="1" applyAlignment="1" applyProtection="1">
      <alignment horizontal="center" vertical="center" wrapText="1"/>
      <protection locked="0"/>
    </xf>
    <xf numFmtId="0" fontId="29" fillId="5" borderId="24" xfId="0" applyFont="1" applyFill="1" applyBorder="1" applyAlignment="1" applyProtection="1">
      <alignment horizontal="center" vertical="center" wrapText="1"/>
      <protection locked="0"/>
    </xf>
    <xf numFmtId="0" fontId="29" fillId="5" borderId="7" xfId="0" applyFont="1" applyFill="1" applyBorder="1" applyAlignment="1" applyProtection="1">
      <alignment horizontal="center" vertical="center" wrapText="1"/>
      <protection locked="0"/>
    </xf>
    <xf numFmtId="2" fontId="29" fillId="0" borderId="35" xfId="0" applyNumberFormat="1" applyFont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 applyProtection="1">
      <alignment horizontal="center" vertical="center" wrapText="1"/>
    </xf>
    <xf numFmtId="0" fontId="29" fillId="0" borderId="0" xfId="0" applyFont="1" applyAlignment="1" applyProtection="1">
      <alignment horizontal="center" vertical="center" wrapText="1"/>
    </xf>
    <xf numFmtId="0" fontId="29" fillId="0" borderId="34" xfId="0" applyFont="1" applyBorder="1" applyAlignment="1" applyProtection="1">
      <alignment horizontal="center" vertical="center" wrapText="1"/>
    </xf>
    <xf numFmtId="166" fontId="31" fillId="0" borderId="1" xfId="0" applyNumberFormat="1" applyFont="1" applyBorder="1" applyAlignment="1" applyProtection="1">
      <alignment horizontal="center" vertical="center" wrapText="1"/>
    </xf>
    <xf numFmtId="166" fontId="31" fillId="0" borderId="12" xfId="0" applyNumberFormat="1" applyFont="1" applyBorder="1" applyAlignment="1" applyProtection="1">
      <alignment horizontal="center" vertical="center" wrapText="1"/>
    </xf>
    <xf numFmtId="166" fontId="31" fillId="0" borderId="15" xfId="0" applyNumberFormat="1" applyFont="1" applyBorder="1" applyAlignment="1" applyProtection="1">
      <alignment horizontal="center" vertical="center" wrapText="1"/>
    </xf>
    <xf numFmtId="0" fontId="29" fillId="0" borderId="0" xfId="0" applyFont="1" applyBorder="1" applyAlignment="1" applyProtection="1">
      <alignment horizontal="center" vertical="center" wrapText="1"/>
    </xf>
    <xf numFmtId="0" fontId="29" fillId="0" borderId="7" xfId="0" applyFont="1" applyBorder="1" applyAlignment="1" applyProtection="1">
      <alignment horizontal="center" vertical="center" wrapText="1"/>
    </xf>
    <xf numFmtId="0" fontId="29" fillId="9" borderId="8" xfId="0" applyFont="1" applyFill="1" applyBorder="1" applyAlignment="1" applyProtection="1">
      <alignment horizontal="center" vertical="center" wrapText="1"/>
    </xf>
    <xf numFmtId="0" fontId="29" fillId="9" borderId="10" xfId="0" applyFont="1" applyFill="1" applyBorder="1" applyAlignment="1" applyProtection="1">
      <alignment horizontal="center" vertical="center" wrapText="1"/>
    </xf>
    <xf numFmtId="0" fontId="29" fillId="9" borderId="10" xfId="0" applyFont="1" applyFill="1" applyBorder="1" applyAlignment="1" applyProtection="1">
      <alignment horizontal="center" vertical="center" wrapText="1"/>
    </xf>
    <xf numFmtId="0" fontId="29" fillId="9" borderId="9" xfId="0" applyFont="1" applyFill="1" applyBorder="1" applyAlignment="1" applyProtection="1">
      <alignment horizontal="center" vertical="center" wrapText="1"/>
    </xf>
    <xf numFmtId="0" fontId="30" fillId="10" borderId="1" xfId="0" applyFont="1" applyFill="1" applyBorder="1" applyAlignment="1" applyProtection="1">
      <alignment horizontal="center" vertical="center" wrapText="1"/>
    </xf>
    <xf numFmtId="0" fontId="30" fillId="0" borderId="1" xfId="0" applyFont="1" applyBorder="1" applyAlignment="1" applyProtection="1">
      <alignment horizontal="center" vertical="center" wrapText="1"/>
    </xf>
    <xf numFmtId="0" fontId="30" fillId="0" borderId="8" xfId="0" applyFont="1" applyBorder="1" applyAlignment="1" applyProtection="1">
      <alignment horizontal="center" vertical="center" wrapText="1"/>
    </xf>
    <xf numFmtId="0" fontId="30" fillId="0" borderId="10" xfId="0" applyFont="1" applyBorder="1" applyAlignment="1" applyProtection="1">
      <alignment horizontal="center" vertical="center" wrapText="1"/>
    </xf>
    <xf numFmtId="0" fontId="30" fillId="10" borderId="32" xfId="0" applyFont="1" applyFill="1" applyBorder="1" applyAlignment="1" applyProtection="1">
      <alignment horizontal="center" vertical="center" wrapText="1"/>
    </xf>
    <xf numFmtId="0" fontId="30" fillId="0" borderId="32" xfId="0" applyFont="1" applyBorder="1" applyAlignment="1" applyProtection="1">
      <alignment horizontal="center" vertical="center" wrapText="1"/>
    </xf>
    <xf numFmtId="0" fontId="30" fillId="0" borderId="24" xfId="0" applyFont="1" applyBorder="1" applyAlignment="1" applyProtection="1">
      <alignment horizontal="center" vertical="center" wrapText="1"/>
    </xf>
    <xf numFmtId="0" fontId="30" fillId="0" borderId="2" xfId="0" applyFont="1" applyBorder="1" applyAlignment="1" applyProtection="1">
      <alignment horizontal="center" vertical="center" wrapText="1"/>
    </xf>
    <xf numFmtId="0" fontId="30" fillId="0" borderId="33" xfId="0" applyFont="1" applyBorder="1" applyAlignment="1" applyProtection="1">
      <alignment horizontal="center" vertical="center" wrapText="1"/>
    </xf>
    <xf numFmtId="0" fontId="29" fillId="0" borderId="24" xfId="0" applyFont="1" applyBorder="1" applyAlignment="1" applyProtection="1">
      <alignment horizontal="center" vertical="center" wrapText="1"/>
    </xf>
    <xf numFmtId="0" fontId="32" fillId="0" borderId="0" xfId="0" applyFont="1" applyBorder="1" applyAlignment="1" applyProtection="1">
      <alignment horizontal="center" vertical="center" wrapText="1"/>
    </xf>
    <xf numFmtId="0" fontId="33" fillId="0" borderId="0" xfId="0" applyFont="1" applyBorder="1" applyAlignment="1" applyProtection="1">
      <alignment horizontal="center" vertical="center" wrapText="1"/>
    </xf>
    <xf numFmtId="0" fontId="29" fillId="0" borderId="28" xfId="0" applyFont="1" applyBorder="1" applyAlignment="1" applyProtection="1">
      <alignment horizontal="center" vertical="center" wrapText="1"/>
    </xf>
    <xf numFmtId="0" fontId="30" fillId="0" borderId="29" xfId="0" applyFont="1" applyBorder="1" applyAlignment="1" applyProtection="1">
      <alignment horizontal="center" vertical="center" wrapText="1"/>
    </xf>
    <xf numFmtId="0" fontId="29" fillId="0" borderId="30" xfId="0" applyFont="1" applyBorder="1" applyAlignment="1" applyProtection="1">
      <alignment horizontal="center" vertical="center" wrapText="1"/>
    </xf>
    <xf numFmtId="0" fontId="30" fillId="0" borderId="18" xfId="0" applyFont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4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114301</xdr:rowOff>
    </xdr:from>
    <xdr:to>
      <xdr:col>0</xdr:col>
      <xdr:colOff>1284300</xdr:colOff>
      <xdr:row>3</xdr:row>
      <xdr:rowOff>71444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4D0259D-FA98-4F11-823B-771CDE6D7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14301"/>
          <a:ext cx="1170000" cy="4714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rias/Downloads/Estadistica%20Formulario%20STAMP%20version%201.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rias/Downloads/Estadistica%20Formulario%20STAMP%20version%201.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MP"/>
      <sheetName val="MARZO 2017"/>
      <sheetName val="ABRIL 2017"/>
      <sheetName val="MAYO 17"/>
      <sheetName val="JUNIO 17 "/>
      <sheetName val=" ORGINAL "/>
      <sheetName val="TAMIZADOS "/>
      <sheetName val="RIESGOS "/>
      <sheetName val="dx&lt;5"/>
      <sheetName val="dx&gt;5"/>
      <sheetName val="Percentiles"/>
      <sheetName val="Hoja2"/>
    </sheetNames>
    <sheetDataSet>
      <sheetData sheetId="0">
        <row r="7">
          <cell r="G7" t="str">
            <v>Masculino</v>
          </cell>
        </row>
        <row r="17">
          <cell r="D17" t="str">
            <v/>
          </cell>
        </row>
        <row r="20">
          <cell r="B20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A4">
            <v>0</v>
          </cell>
          <cell r="B4">
            <v>1.2670042261000001</v>
          </cell>
          <cell r="C4">
            <v>49.988884079000002</v>
          </cell>
          <cell r="D4">
            <v>5.31121908E-2</v>
          </cell>
          <cell r="E4">
            <v>-1.2959608570000001</v>
          </cell>
          <cell r="F4">
            <v>49.286396117999999</v>
          </cell>
          <cell r="G4">
            <v>5.0085560100000003E-2</v>
          </cell>
          <cell r="H4">
            <v>0.34870000000000001</v>
          </cell>
          <cell r="I4">
            <v>3.3464</v>
          </cell>
          <cell r="K4">
            <v>0.38090000000000002</v>
          </cell>
          <cell r="L4">
            <v>3.2322000000000002</v>
          </cell>
          <cell r="M4">
            <v>0.14171</v>
          </cell>
          <cell r="O4">
            <v>45</v>
          </cell>
          <cell r="P4">
            <v>-0.35210000000000002</v>
          </cell>
          <cell r="Q4">
            <v>2.4409999999999998</v>
          </cell>
          <cell r="R4">
            <v>9.1819999999999999E-2</v>
          </cell>
          <cell r="S4">
            <v>-0.38329999999999997</v>
          </cell>
          <cell r="T4">
            <v>2.4607000000000001</v>
          </cell>
          <cell r="U4">
            <v>9.0289999999999995E-2</v>
          </cell>
          <cell r="W4">
            <v>24</v>
          </cell>
          <cell r="X4">
            <v>-2.0111810700000001</v>
          </cell>
          <cell r="Y4">
            <v>16.575027675000001</v>
          </cell>
          <cell r="Z4">
            <v>8.0592465000000002E-2</v>
          </cell>
          <cell r="AA4">
            <v>-0.98660853000000004</v>
          </cell>
          <cell r="AB4">
            <v>16.423396643</v>
          </cell>
          <cell r="AC4">
            <v>8.5451785000000002E-2</v>
          </cell>
        </row>
        <row r="5">
          <cell r="A5">
            <v>1</v>
          </cell>
          <cell r="B5">
            <v>0.51123769620000004</v>
          </cell>
          <cell r="C5">
            <v>52.695975300999997</v>
          </cell>
          <cell r="D5">
            <v>4.8692683799999997E-2</v>
          </cell>
          <cell r="E5">
            <v>-0.80924988200000003</v>
          </cell>
          <cell r="F5">
            <v>51.683580573</v>
          </cell>
          <cell r="G5">
            <v>4.6818545400000001E-2</v>
          </cell>
          <cell r="H5">
            <v>0.22969999999999999</v>
          </cell>
          <cell r="I5">
            <v>4.4709000000000003</v>
          </cell>
          <cell r="K5">
            <v>0.1714</v>
          </cell>
          <cell r="L5">
            <v>4.1872999999999996</v>
          </cell>
          <cell r="M5">
            <v>0.13724</v>
          </cell>
          <cell r="O5">
            <v>45.5</v>
          </cell>
          <cell r="P5">
            <v>-0.35210000000000002</v>
          </cell>
          <cell r="Q5">
            <v>2.5244</v>
          </cell>
          <cell r="R5">
            <v>9.153E-2</v>
          </cell>
          <cell r="S5">
            <v>-0.38329999999999997</v>
          </cell>
          <cell r="T5">
            <v>2.5457000000000001</v>
          </cell>
          <cell r="U5">
            <v>9.0329999999999994E-2</v>
          </cell>
          <cell r="W5">
            <v>24.5</v>
          </cell>
          <cell r="X5">
            <v>-1.9823735950000001</v>
          </cell>
          <cell r="Y5">
            <v>16.547774867000001</v>
          </cell>
          <cell r="Z5">
            <v>8.0127428799999997E-2</v>
          </cell>
          <cell r="AA5">
            <v>-1.0244968270000001</v>
          </cell>
          <cell r="AB5">
            <v>16.388040561</v>
          </cell>
          <cell r="AC5">
            <v>8.5025838000000006E-2</v>
          </cell>
        </row>
        <row r="6">
          <cell r="A6">
            <v>2</v>
          </cell>
          <cell r="B6">
            <v>-0.45224446000000001</v>
          </cell>
          <cell r="C6">
            <v>56.628428552000003</v>
          </cell>
          <cell r="D6">
            <v>4.4116830199999998E-2</v>
          </cell>
          <cell r="E6">
            <v>-5.0782985000000003E-2</v>
          </cell>
          <cell r="F6">
            <v>55.286128126000001</v>
          </cell>
          <cell r="G6">
            <v>4.3443900000000001E-2</v>
          </cell>
          <cell r="H6">
            <v>0.19700000000000001</v>
          </cell>
          <cell r="I6">
            <v>5.5674999999999999</v>
          </cell>
          <cell r="K6">
            <v>9.6199999999999994E-2</v>
          </cell>
          <cell r="L6">
            <v>5.1281999999999996</v>
          </cell>
          <cell r="M6">
            <v>0.13</v>
          </cell>
          <cell r="O6">
            <v>46</v>
          </cell>
          <cell r="P6">
            <v>-0.35210000000000002</v>
          </cell>
          <cell r="Q6">
            <v>2.6076999999999999</v>
          </cell>
          <cell r="R6">
            <v>9.1240000000000002E-2</v>
          </cell>
          <cell r="S6">
            <v>-0.38329999999999997</v>
          </cell>
          <cell r="T6">
            <v>2.6305999999999998</v>
          </cell>
          <cell r="U6">
            <v>9.0370000000000006E-2</v>
          </cell>
          <cell r="W6">
            <v>25.5</v>
          </cell>
          <cell r="X6">
            <v>-1.9241001689999999</v>
          </cell>
          <cell r="Y6">
            <v>16.494427632000001</v>
          </cell>
          <cell r="Z6">
            <v>7.9233993700000005E-2</v>
          </cell>
          <cell r="AA6">
            <v>-1.1026983530000001</v>
          </cell>
          <cell r="AB6">
            <v>16.318971901000001</v>
          </cell>
          <cell r="AC6">
            <v>8.42140522E-2</v>
          </cell>
        </row>
        <row r="7">
          <cell r="A7">
            <v>3</v>
          </cell>
          <cell r="B7">
            <v>-0.99059459900000002</v>
          </cell>
          <cell r="C7">
            <v>59.608953427000003</v>
          </cell>
          <cell r="D7">
            <v>4.1795582499999998E-2</v>
          </cell>
          <cell r="E7">
            <v>0.47685140650000002</v>
          </cell>
          <cell r="F7">
            <v>58.093819060999998</v>
          </cell>
          <cell r="G7">
            <v>4.17161032E-2</v>
          </cell>
          <cell r="H7">
            <v>0.17380000000000001</v>
          </cell>
          <cell r="I7">
            <v>6.3761999999999999</v>
          </cell>
          <cell r="K7">
            <v>4.02E-2</v>
          </cell>
          <cell r="L7">
            <v>5.8457999999999997</v>
          </cell>
          <cell r="M7">
            <v>0.12619</v>
          </cell>
          <cell r="O7">
            <v>46.5</v>
          </cell>
          <cell r="P7">
            <v>-0.35210000000000002</v>
          </cell>
          <cell r="Q7">
            <v>2.6913</v>
          </cell>
          <cell r="R7">
            <v>9.0939999999999993E-2</v>
          </cell>
          <cell r="S7">
            <v>-0.38329999999999997</v>
          </cell>
          <cell r="T7">
            <v>2.7155</v>
          </cell>
          <cell r="U7">
            <v>9.0399999999999994E-2</v>
          </cell>
          <cell r="W7">
            <v>26.5</v>
          </cell>
          <cell r="X7">
            <v>-1.8654979300000001</v>
          </cell>
          <cell r="Y7">
            <v>16.442595522000001</v>
          </cell>
          <cell r="Z7">
            <v>7.8389356100000002E-2</v>
          </cell>
          <cell r="AA7">
            <v>-1.1839663499999999</v>
          </cell>
          <cell r="AB7">
            <v>16.252079845000001</v>
          </cell>
          <cell r="AC7">
            <v>8.3455124000000006E-2</v>
          </cell>
        </row>
        <row r="8">
          <cell r="A8">
            <v>4</v>
          </cell>
          <cell r="B8">
            <v>-1.2858376890000001</v>
          </cell>
          <cell r="C8">
            <v>62.077000265999999</v>
          </cell>
          <cell r="D8">
            <v>4.0454125600000002E-2</v>
          </cell>
          <cell r="E8">
            <v>0.84329961170000001</v>
          </cell>
          <cell r="F8">
            <v>60.459807634000001</v>
          </cell>
          <cell r="G8">
            <v>4.0705173300000001E-2</v>
          </cell>
          <cell r="H8">
            <v>0.15529999999999999</v>
          </cell>
          <cell r="I8">
            <v>7.0023</v>
          </cell>
          <cell r="K8">
            <v>-5.0000000000000001E-3</v>
          </cell>
          <cell r="L8">
            <v>6.4237000000000002</v>
          </cell>
          <cell r="M8">
            <v>0.12402000000000001</v>
          </cell>
          <cell r="O8">
            <v>47</v>
          </cell>
          <cell r="P8">
            <v>-0.35210000000000002</v>
          </cell>
          <cell r="Q8">
            <v>2.7755000000000001</v>
          </cell>
          <cell r="R8">
            <v>9.0649999999999994E-2</v>
          </cell>
          <cell r="S8">
            <v>-0.38329999999999997</v>
          </cell>
          <cell r="T8">
            <v>2.8007</v>
          </cell>
          <cell r="U8">
            <v>9.0440000000000006E-2</v>
          </cell>
          <cell r="W8">
            <v>27.5</v>
          </cell>
          <cell r="X8">
            <v>-1.807261899</v>
          </cell>
          <cell r="Y8">
            <v>16.392243398000002</v>
          </cell>
          <cell r="Z8">
            <v>7.7593501199999998E-2</v>
          </cell>
          <cell r="AA8">
            <v>-1.268071036</v>
          </cell>
          <cell r="AB8">
            <v>16.187346686000001</v>
          </cell>
          <cell r="AC8">
            <v>8.2748284199999994E-2</v>
          </cell>
        </row>
        <row r="9">
          <cell r="A9">
            <v>5</v>
          </cell>
          <cell r="B9">
            <v>-1.4303123799999999</v>
          </cell>
          <cell r="C9">
            <v>64.216864103999995</v>
          </cell>
          <cell r="D9">
            <v>3.9633878900000002E-2</v>
          </cell>
          <cell r="E9">
            <v>1.0975622571000001</v>
          </cell>
          <cell r="F9">
            <v>62.536696554999999</v>
          </cell>
          <cell r="G9">
            <v>4.0079764599999998E-2</v>
          </cell>
          <cell r="H9">
            <v>0.13950000000000001</v>
          </cell>
          <cell r="I9">
            <v>7.5105000000000004</v>
          </cell>
          <cell r="K9">
            <v>-4.2999999999999997E-2</v>
          </cell>
          <cell r="L9">
            <v>6.8985000000000003</v>
          </cell>
          <cell r="M9">
            <v>0.12274</v>
          </cell>
          <cell r="O9">
            <v>47.5</v>
          </cell>
          <cell r="P9">
            <v>-0.35210000000000002</v>
          </cell>
          <cell r="Q9">
            <v>2.8609</v>
          </cell>
          <cell r="R9">
            <v>9.0359999999999996E-2</v>
          </cell>
          <cell r="S9">
            <v>-0.38329999999999997</v>
          </cell>
          <cell r="T9">
            <v>2.8866999999999998</v>
          </cell>
          <cell r="U9">
            <v>9.0480000000000005E-2</v>
          </cell>
          <cell r="W9">
            <v>28.5</v>
          </cell>
          <cell r="X9">
            <v>-1.7501189049999999</v>
          </cell>
          <cell r="Y9">
            <v>16.343336542999999</v>
          </cell>
          <cell r="Z9">
            <v>7.6846462200000007E-2</v>
          </cell>
          <cell r="AA9">
            <v>-1.354751525</v>
          </cell>
          <cell r="AB9">
            <v>16.124754481</v>
          </cell>
          <cell r="AC9">
            <v>8.2092737099999993E-2</v>
          </cell>
        </row>
        <row r="10">
          <cell r="A10">
            <v>6</v>
          </cell>
          <cell r="B10">
            <v>-1.47657547</v>
          </cell>
          <cell r="C10">
            <v>66.125314897999999</v>
          </cell>
          <cell r="D10">
            <v>3.9123812799999998E-2</v>
          </cell>
          <cell r="E10">
            <v>1.2725096408000001</v>
          </cell>
          <cell r="F10">
            <v>64.406327623999999</v>
          </cell>
          <cell r="G10">
            <v>3.9686844899999997E-2</v>
          </cell>
          <cell r="H10">
            <v>0.12570000000000001</v>
          </cell>
          <cell r="I10">
            <v>7.9340000000000002</v>
          </cell>
          <cell r="K10">
            <v>-7.5600000000000001E-2</v>
          </cell>
          <cell r="L10">
            <v>7.2969999999999997</v>
          </cell>
          <cell r="M10">
            <v>0.12204</v>
          </cell>
          <cell r="O10">
            <v>48</v>
          </cell>
          <cell r="P10">
            <v>-0.35210000000000002</v>
          </cell>
          <cell r="Q10">
            <v>2.948</v>
          </cell>
          <cell r="R10">
            <v>9.0069999999999997E-2</v>
          </cell>
          <cell r="S10">
            <v>-0.38329999999999997</v>
          </cell>
          <cell r="T10">
            <v>2.9741</v>
          </cell>
          <cell r="U10">
            <v>9.0520000000000003E-2</v>
          </cell>
          <cell r="W10">
            <v>29.5</v>
          </cell>
          <cell r="X10">
            <v>-1.69481584</v>
          </cell>
          <cell r="Y10">
            <v>16.295840971000001</v>
          </cell>
          <cell r="Z10">
            <v>7.6148307900000003E-2</v>
          </cell>
          <cell r="AA10">
            <v>-1.443689692</v>
          </cell>
          <cell r="AB10">
            <v>16.064287622999998</v>
          </cell>
          <cell r="AC10">
            <v>8.1487717200000004E-2</v>
          </cell>
        </row>
        <row r="11">
          <cell r="A11">
            <v>7</v>
          </cell>
          <cell r="B11">
            <v>-1.456837849</v>
          </cell>
          <cell r="C11">
            <v>67.860179904000006</v>
          </cell>
          <cell r="D11">
            <v>3.8811994400000001E-2</v>
          </cell>
          <cell r="E11">
            <v>1.3904288587</v>
          </cell>
          <cell r="F11">
            <v>66.118415533000004</v>
          </cell>
          <cell r="G11">
            <v>3.9444554700000002E-2</v>
          </cell>
          <cell r="H11">
            <v>0.1134</v>
          </cell>
          <cell r="I11">
            <v>8.2970000000000006</v>
          </cell>
          <cell r="K11">
            <v>-0.10390000000000001</v>
          </cell>
          <cell r="L11">
            <v>7.6421999999999999</v>
          </cell>
          <cell r="M11">
            <v>0.12178</v>
          </cell>
          <cell r="O11">
            <v>48.5</v>
          </cell>
          <cell r="P11">
            <v>-0.35210000000000002</v>
          </cell>
          <cell r="Q11">
            <v>3.0377000000000001</v>
          </cell>
          <cell r="R11">
            <v>8.9770000000000003E-2</v>
          </cell>
          <cell r="S11">
            <v>-0.38329999999999997</v>
          </cell>
          <cell r="T11">
            <v>3.0636000000000001</v>
          </cell>
          <cell r="U11">
            <v>9.0560000000000002E-2</v>
          </cell>
          <cell r="W11">
            <v>30.5</v>
          </cell>
          <cell r="X11">
            <v>-1.6421067789999999</v>
          </cell>
          <cell r="Y11">
            <v>16.249723714000002</v>
          </cell>
          <cell r="Z11">
            <v>7.54991255E-2</v>
          </cell>
          <cell r="AA11">
            <v>-1.5345419199999999</v>
          </cell>
          <cell r="AB11">
            <v>16.005930007</v>
          </cell>
          <cell r="AC11">
            <v>8.0932448200000007E-2</v>
          </cell>
        </row>
        <row r="12">
          <cell r="A12">
            <v>8</v>
          </cell>
          <cell r="B12">
            <v>-1.3918987679999999</v>
          </cell>
          <cell r="C12">
            <v>69.459084582000003</v>
          </cell>
          <cell r="D12">
            <v>3.8633209100000003E-2</v>
          </cell>
          <cell r="E12">
            <v>1.466733925</v>
          </cell>
          <cell r="F12">
            <v>67.705744191999997</v>
          </cell>
          <cell r="G12">
            <v>3.93047376E-2</v>
          </cell>
          <cell r="H12">
            <v>0.1021</v>
          </cell>
          <cell r="I12">
            <v>8.6151</v>
          </cell>
          <cell r="K12">
            <v>-0.1288</v>
          </cell>
          <cell r="L12">
            <v>7.9486999999999997</v>
          </cell>
          <cell r="M12">
            <v>0.12181</v>
          </cell>
          <cell r="O12">
            <v>49</v>
          </cell>
          <cell r="P12">
            <v>-0.35210000000000002</v>
          </cell>
          <cell r="Q12">
            <v>3.1307999999999998</v>
          </cell>
          <cell r="R12">
            <v>8.9480000000000004E-2</v>
          </cell>
          <cell r="S12">
            <v>-0.38329999999999997</v>
          </cell>
          <cell r="T12">
            <v>3.1560000000000001</v>
          </cell>
          <cell r="U12">
            <v>9.06E-2</v>
          </cell>
          <cell r="W12">
            <v>31.5</v>
          </cell>
          <cell r="X12">
            <v>-1.592744414</v>
          </cell>
          <cell r="Y12">
            <v>16.204952678000001</v>
          </cell>
          <cell r="Z12">
            <v>7.4898993499999997E-2</v>
          </cell>
          <cell r="AA12">
            <v>-1.6269280930000001</v>
          </cell>
          <cell r="AB12">
            <v>15.94966631</v>
          </cell>
          <cell r="AC12">
            <v>8.0426175399999994E-2</v>
          </cell>
        </row>
        <row r="13">
          <cell r="A13">
            <v>9</v>
          </cell>
          <cell r="B13">
            <v>-1.29571459</v>
          </cell>
          <cell r="C13">
            <v>70.948039123000001</v>
          </cell>
          <cell r="D13">
            <v>3.85468328E-2</v>
          </cell>
          <cell r="E13">
            <v>1.5123019758</v>
          </cell>
          <cell r="F13">
            <v>69.191236137999994</v>
          </cell>
          <cell r="G13">
            <v>3.92371101E-2</v>
          </cell>
          <cell r="H13">
            <v>9.1700000000000004E-2</v>
          </cell>
          <cell r="I13">
            <v>8.9014000000000006</v>
          </cell>
          <cell r="K13">
            <v>-0.1507</v>
          </cell>
          <cell r="L13">
            <v>8.2254000000000005</v>
          </cell>
          <cell r="M13">
            <v>0.12199</v>
          </cell>
          <cell r="O13">
            <v>49.5</v>
          </cell>
          <cell r="P13">
            <v>-0.35210000000000002</v>
          </cell>
          <cell r="Q13">
            <v>3.2275999999999998</v>
          </cell>
          <cell r="R13">
            <v>8.9190000000000005E-2</v>
          </cell>
          <cell r="S13">
            <v>-0.38329999999999997</v>
          </cell>
          <cell r="T13">
            <v>3.2519999999999998</v>
          </cell>
          <cell r="U13">
            <v>9.0639999999999998E-2</v>
          </cell>
          <cell r="W13">
            <v>32.5</v>
          </cell>
          <cell r="X13">
            <v>-1.5474423909999999</v>
          </cell>
          <cell r="Y13">
            <v>16.161498714</v>
          </cell>
          <cell r="Z13">
            <v>7.4347996599999994E-2</v>
          </cell>
          <cell r="AA13">
            <v>-1.720434829</v>
          </cell>
          <cell r="AB13">
            <v>15.895481969</v>
          </cell>
          <cell r="AC13">
            <v>7.9968175799999999E-2</v>
          </cell>
        </row>
        <row r="14">
          <cell r="A14">
            <v>10</v>
          </cell>
          <cell r="B14">
            <v>-1.1779190479999999</v>
          </cell>
          <cell r="C14">
            <v>72.345861108999998</v>
          </cell>
          <cell r="D14">
            <v>3.8526262300000003E-2</v>
          </cell>
          <cell r="E14">
            <v>1.534950767</v>
          </cell>
          <cell r="F14">
            <v>70.591639236999995</v>
          </cell>
          <cell r="G14">
            <v>3.92216648E-2</v>
          </cell>
          <cell r="H14">
            <v>8.2000000000000003E-2</v>
          </cell>
          <cell r="I14">
            <v>9.1648999999999994</v>
          </cell>
          <cell r="K14">
            <v>-0.17</v>
          </cell>
          <cell r="L14">
            <v>8.48</v>
          </cell>
          <cell r="M14">
            <v>0.12223000000000001</v>
          </cell>
          <cell r="O14">
            <v>50</v>
          </cell>
          <cell r="P14">
            <v>-0.35210000000000002</v>
          </cell>
          <cell r="Q14">
            <v>3.3277999999999999</v>
          </cell>
          <cell r="R14">
            <v>8.8900000000000007E-2</v>
          </cell>
          <cell r="S14">
            <v>-0.38329999999999997</v>
          </cell>
          <cell r="T14">
            <v>3.3517999999999999</v>
          </cell>
          <cell r="U14">
            <v>9.0679999999999997E-2</v>
          </cell>
          <cell r="W14">
            <v>33.5</v>
          </cell>
          <cell r="X14">
            <v>-1.506902601</v>
          </cell>
          <cell r="Y14">
            <v>16.119332581999998</v>
          </cell>
          <cell r="Z14">
            <v>7.38461386E-2</v>
          </cell>
          <cell r="AA14">
            <v>-1.8146352619999999</v>
          </cell>
          <cell r="AB14">
            <v>15.843361791</v>
          </cell>
          <cell r="AC14">
            <v>7.9557734800000002E-2</v>
          </cell>
        </row>
        <row r="15">
          <cell r="A15">
            <v>11</v>
          </cell>
          <cell r="B15">
            <v>-1.045326049</v>
          </cell>
          <cell r="C15">
            <v>73.666654102999999</v>
          </cell>
          <cell r="D15">
            <v>3.8553387000000001E-2</v>
          </cell>
          <cell r="E15">
            <v>1.5403908750999999</v>
          </cell>
          <cell r="F15">
            <v>71.919616727000005</v>
          </cell>
          <cell r="G15">
            <v>3.9244671600000003E-2</v>
          </cell>
          <cell r="H15">
            <v>7.2999999999999995E-2</v>
          </cell>
          <cell r="I15">
            <v>9.4122000000000003</v>
          </cell>
          <cell r="K15">
            <v>-0.18720000000000001</v>
          </cell>
          <cell r="L15">
            <v>8.7192000000000007</v>
          </cell>
          <cell r="M15">
            <v>0.12247</v>
          </cell>
          <cell r="O15">
            <v>50.5</v>
          </cell>
          <cell r="P15">
            <v>-0.35210000000000002</v>
          </cell>
          <cell r="Q15">
            <v>3.4310999999999998</v>
          </cell>
          <cell r="R15">
            <v>8.8609999999999994E-2</v>
          </cell>
          <cell r="S15">
            <v>-0.38329999999999997</v>
          </cell>
          <cell r="T15">
            <v>3.4557000000000002</v>
          </cell>
          <cell r="U15">
            <v>9.0719999999999995E-2</v>
          </cell>
          <cell r="W15">
            <v>34.5</v>
          </cell>
          <cell r="X15">
            <v>-1.4717700469999999</v>
          </cell>
          <cell r="Y15">
            <v>16.078427579</v>
          </cell>
          <cell r="Z15">
            <v>7.3393369799999997E-2</v>
          </cell>
          <cell r="AA15">
            <v>-1.9090762619999999</v>
          </cell>
          <cell r="AB15">
            <v>15.793291456</v>
          </cell>
          <cell r="AC15">
            <v>7.9194186700000002E-2</v>
          </cell>
        </row>
        <row r="16">
          <cell r="A16">
            <v>12</v>
          </cell>
          <cell r="B16">
            <v>-0.90280088700000005</v>
          </cell>
          <cell r="C16">
            <v>74.921297174000003</v>
          </cell>
          <cell r="D16">
            <v>3.8615501199999999E-2</v>
          </cell>
          <cell r="E16">
            <v>1.5328528916999999</v>
          </cell>
          <cell r="F16">
            <v>73.185010399000006</v>
          </cell>
          <cell r="G16">
            <v>3.9296420300000003E-2</v>
          </cell>
          <cell r="H16">
            <v>6.4399999999999999E-2</v>
          </cell>
          <cell r="I16">
            <v>9.6478999999999999</v>
          </cell>
          <cell r="K16">
            <v>-0.2024</v>
          </cell>
          <cell r="L16">
            <v>8.9481000000000002</v>
          </cell>
          <cell r="M16">
            <v>0.12268</v>
          </cell>
          <cell r="O16">
            <v>51</v>
          </cell>
          <cell r="P16">
            <v>-0.35210000000000002</v>
          </cell>
          <cell r="Q16">
            <v>3.5375999999999999</v>
          </cell>
          <cell r="R16">
            <v>8.831E-2</v>
          </cell>
          <cell r="S16">
            <v>-0.38329999999999997</v>
          </cell>
          <cell r="T16">
            <v>3.5636000000000001</v>
          </cell>
          <cell r="U16">
            <v>9.0759999999999993E-2</v>
          </cell>
          <cell r="W16">
            <v>35.5</v>
          </cell>
          <cell r="X16">
            <v>-1.4426289569999999</v>
          </cell>
          <cell r="Y16">
            <v>16.038758957999999</v>
          </cell>
          <cell r="Z16">
            <v>7.2989550799999997E-2</v>
          </cell>
          <cell r="AA16">
            <v>-2.0032961020000002</v>
          </cell>
          <cell r="AB16">
            <v>15.745256400000001</v>
          </cell>
          <cell r="AC16">
            <v>7.8876894599999997E-2</v>
          </cell>
        </row>
        <row r="17">
          <cell r="A17">
            <v>13</v>
          </cell>
          <cell r="B17">
            <v>-0.75390810699999999</v>
          </cell>
          <cell r="C17">
            <v>76.118375357999994</v>
          </cell>
          <cell r="D17">
            <v>3.8703461100000003E-2</v>
          </cell>
          <cell r="E17">
            <v>1.5155094695</v>
          </cell>
          <cell r="F17">
            <v>74.395643785999994</v>
          </cell>
          <cell r="G17">
            <v>3.93698746E-2</v>
          </cell>
          <cell r="H17">
            <v>5.6300000000000003E-2</v>
          </cell>
          <cell r="I17">
            <v>9.8749000000000002</v>
          </cell>
          <cell r="K17">
            <v>-0.21579999999999999</v>
          </cell>
          <cell r="L17">
            <v>9.1699000000000002</v>
          </cell>
          <cell r="M17">
            <v>0.12282999999999999</v>
          </cell>
          <cell r="O17">
            <v>51.5</v>
          </cell>
          <cell r="P17">
            <v>-0.35210000000000002</v>
          </cell>
          <cell r="Q17">
            <v>3.6476999999999999</v>
          </cell>
          <cell r="R17">
            <v>8.8010000000000005E-2</v>
          </cell>
          <cell r="S17">
            <v>-0.38329999999999997</v>
          </cell>
          <cell r="T17">
            <v>3.6753999999999998</v>
          </cell>
          <cell r="U17">
            <v>9.0800000000000006E-2</v>
          </cell>
          <cell r="W17">
            <v>36.5</v>
          </cell>
          <cell r="X17">
            <v>-1.419991255</v>
          </cell>
          <cell r="Y17">
            <v>16.000304012000001</v>
          </cell>
          <cell r="Z17">
            <v>7.2634432299999996E-2</v>
          </cell>
          <cell r="AA17">
            <v>-2.0968289370000002</v>
          </cell>
          <cell r="AB17">
            <v>15.699241878</v>
          </cell>
          <cell r="AC17">
            <v>7.8605255099999993E-2</v>
          </cell>
        </row>
        <row r="18">
          <cell r="A18">
            <v>14</v>
          </cell>
          <cell r="B18">
            <v>-0.60126352299999997</v>
          </cell>
          <cell r="C18">
            <v>77.264799111000002</v>
          </cell>
          <cell r="D18">
            <v>3.8810557099999997E-2</v>
          </cell>
          <cell r="E18">
            <v>1.4907650275</v>
          </cell>
          <cell r="F18">
            <v>75.557854397</v>
          </cell>
          <cell r="G18">
            <v>3.9459832100000002E-2</v>
          </cell>
          <cell r="H18">
            <v>4.87E-2</v>
          </cell>
          <cell r="I18">
            <v>10.0953</v>
          </cell>
          <cell r="K18">
            <v>-0.2278</v>
          </cell>
          <cell r="L18">
            <v>9.3870000000000005</v>
          </cell>
          <cell r="M18">
            <v>0.12293999999999999</v>
          </cell>
          <cell r="O18">
            <v>52</v>
          </cell>
          <cell r="P18">
            <v>-0.35210000000000002</v>
          </cell>
          <cell r="Q18">
            <v>3.762</v>
          </cell>
          <cell r="R18">
            <v>8.7709999999999996E-2</v>
          </cell>
          <cell r="S18">
            <v>-0.38329999999999997</v>
          </cell>
          <cell r="T18">
            <v>3.7911000000000001</v>
          </cell>
          <cell r="U18">
            <v>9.085E-2</v>
          </cell>
          <cell r="W18">
            <v>37.5</v>
          </cell>
          <cell r="X18">
            <v>-1.4042776189999999</v>
          </cell>
          <cell r="Y18">
            <v>15.963042771</v>
          </cell>
          <cell r="Z18">
            <v>7.2327648999999994E-2</v>
          </cell>
          <cell r="AA18">
            <v>-2.189211877</v>
          </cell>
          <cell r="AB18">
            <v>15.655232823</v>
          </cell>
          <cell r="AC18">
            <v>7.8378696400000003E-2</v>
          </cell>
        </row>
        <row r="19">
          <cell r="A19">
            <v>15</v>
          </cell>
          <cell r="B19">
            <v>-0.44680503900000001</v>
          </cell>
          <cell r="C19">
            <v>78.366223086999995</v>
          </cell>
          <cell r="D19">
            <v>3.8931783800000001E-2</v>
          </cell>
          <cell r="E19">
            <v>1.460458255</v>
          </cell>
          <cell r="F19">
            <v>76.676858713000001</v>
          </cell>
          <cell r="G19">
            <v>3.9562381799999997E-2</v>
          </cell>
          <cell r="H19">
            <v>4.1300000000000003E-2</v>
          </cell>
          <cell r="I19">
            <v>10.3108</v>
          </cell>
          <cell r="K19">
            <v>-0.2384</v>
          </cell>
          <cell r="L19">
            <v>9.6007999999999996</v>
          </cell>
          <cell r="M19">
            <v>0.12299</v>
          </cell>
          <cell r="O19">
            <v>52.5</v>
          </cell>
          <cell r="P19">
            <v>-0.35210000000000002</v>
          </cell>
          <cell r="Q19">
            <v>3.8814000000000002</v>
          </cell>
          <cell r="R19">
            <v>8.7410000000000002E-2</v>
          </cell>
          <cell r="S19">
            <v>-0.38329999999999997</v>
          </cell>
          <cell r="T19">
            <v>3.9104999999999999</v>
          </cell>
          <cell r="U19">
            <v>9.0889999999999999E-2</v>
          </cell>
          <cell r="W19">
            <v>38.5</v>
          </cell>
          <cell r="X19">
            <v>-1.3958631699999999</v>
          </cell>
          <cell r="Y19">
            <v>15.926954175000001</v>
          </cell>
          <cell r="Z19">
            <v>7.2068640099999998E-2</v>
          </cell>
          <cell r="AA19">
            <v>-2.2799919819999999</v>
          </cell>
          <cell r="AB19">
            <v>15.613213709</v>
          </cell>
          <cell r="AC19">
            <v>7.8196674300000005E-2</v>
          </cell>
        </row>
        <row r="20">
          <cell r="A20">
            <v>16</v>
          </cell>
          <cell r="B20">
            <v>-0.29197477199999999</v>
          </cell>
          <cell r="C20">
            <v>79.427340501000003</v>
          </cell>
          <cell r="D20">
            <v>3.9063356299999998E-2</v>
          </cell>
          <cell r="E20">
            <v>1.4260060091</v>
          </cell>
          <cell r="F20">
            <v>77.757009855999996</v>
          </cell>
          <cell r="G20">
            <v>3.96745415E-2</v>
          </cell>
          <cell r="H20">
            <v>3.4299999999999997E-2</v>
          </cell>
          <cell r="I20">
            <v>10.5228</v>
          </cell>
          <cell r="K20">
            <v>-0.24779999999999999</v>
          </cell>
          <cell r="L20">
            <v>9.8124000000000002</v>
          </cell>
          <cell r="M20">
            <v>0.12303</v>
          </cell>
          <cell r="O20">
            <v>53</v>
          </cell>
          <cell r="P20">
            <v>-0.35210000000000002</v>
          </cell>
          <cell r="Q20">
            <v>4.0060000000000002</v>
          </cell>
          <cell r="R20">
            <v>8.7110000000000007E-2</v>
          </cell>
          <cell r="S20">
            <v>-0.38329999999999997</v>
          </cell>
          <cell r="T20">
            <v>4.0331999999999999</v>
          </cell>
          <cell r="U20">
            <v>9.0929999999999997E-2</v>
          </cell>
          <cell r="W20">
            <v>39.5</v>
          </cell>
          <cell r="X20">
            <v>-1.394935252</v>
          </cell>
          <cell r="Y20">
            <v>15.892025816</v>
          </cell>
          <cell r="Z20">
            <v>7.1856805199999998E-2</v>
          </cell>
          <cell r="AA20">
            <v>-2.368732949</v>
          </cell>
          <cell r="AB20">
            <v>15.573168427000001</v>
          </cell>
          <cell r="AC20">
            <v>7.8058666999999998E-2</v>
          </cell>
        </row>
        <row r="21">
          <cell r="A21">
            <v>17</v>
          </cell>
          <cell r="B21">
            <v>-0.13784767000000001</v>
          </cell>
          <cell r="C21">
            <v>80.452094919000004</v>
          </cell>
          <cell r="D21">
            <v>3.9202381600000002E-2</v>
          </cell>
          <cell r="E21">
            <v>1.3885070954000001</v>
          </cell>
          <cell r="F21">
            <v>78.801984055999995</v>
          </cell>
          <cell r="G21">
            <v>3.97940102E-2</v>
          </cell>
          <cell r="H21">
            <v>2.75E-2</v>
          </cell>
          <cell r="I21">
            <v>10.7319</v>
          </cell>
          <cell r="K21">
            <v>-0.25619999999999998</v>
          </cell>
          <cell r="L21">
            <v>10.022600000000001</v>
          </cell>
          <cell r="M21">
            <v>0.12306</v>
          </cell>
          <cell r="O21">
            <v>53.5</v>
          </cell>
          <cell r="P21">
            <v>-0.35210000000000002</v>
          </cell>
          <cell r="Q21">
            <v>4.1353999999999997</v>
          </cell>
          <cell r="R21">
            <v>8.6809999999999998E-2</v>
          </cell>
          <cell r="S21">
            <v>-0.38329999999999997</v>
          </cell>
          <cell r="T21">
            <v>4.1590999999999996</v>
          </cell>
          <cell r="U21">
            <v>9.0980000000000005E-2</v>
          </cell>
          <cell r="W21">
            <v>40.5</v>
          </cell>
          <cell r="X21">
            <v>-1.4016715959999999</v>
          </cell>
          <cell r="Y21">
            <v>15.858240929000001</v>
          </cell>
          <cell r="Z21">
            <v>7.1691277999999997E-2</v>
          </cell>
          <cell r="AA21">
            <v>-2.4550213140000001</v>
          </cell>
          <cell r="AB21">
            <v>15.53508019</v>
          </cell>
          <cell r="AC21">
            <v>7.7964169E-2</v>
          </cell>
        </row>
        <row r="22">
          <cell r="A22">
            <v>18</v>
          </cell>
          <cell r="B22">
            <v>1.4776154999999999E-2</v>
          </cell>
          <cell r="C22">
            <v>81.443836034</v>
          </cell>
          <cell r="D22">
            <v>3.9346628500000001E-2</v>
          </cell>
          <cell r="E22">
            <v>1.3488181274</v>
          </cell>
          <cell r="F22">
            <v>79.814918523000003</v>
          </cell>
          <cell r="G22">
            <v>3.9918994300000003E-2</v>
          </cell>
          <cell r="H22">
            <v>2.1100000000000001E-2</v>
          </cell>
          <cell r="I22">
            <v>10.938499999999999</v>
          </cell>
          <cell r="K22">
            <v>-0.26369999999999999</v>
          </cell>
          <cell r="L22">
            <v>10.2315</v>
          </cell>
          <cell r="M22">
            <v>0.12309</v>
          </cell>
          <cell r="O22">
            <v>54</v>
          </cell>
          <cell r="P22">
            <v>-0.35210000000000002</v>
          </cell>
          <cell r="Q22">
            <v>4.2693000000000003</v>
          </cell>
          <cell r="R22">
            <v>8.6510000000000004E-2</v>
          </cell>
          <cell r="S22">
            <v>-0.38329999999999997</v>
          </cell>
          <cell r="T22">
            <v>4.2874999999999996</v>
          </cell>
          <cell r="U22">
            <v>9.1020000000000004E-2</v>
          </cell>
          <cell r="W22">
            <v>41.5</v>
          </cell>
          <cell r="X22">
            <v>-1.416100312</v>
          </cell>
          <cell r="Y22">
            <v>15.825588223</v>
          </cell>
          <cell r="Z22">
            <v>7.1571093299999999E-2</v>
          </cell>
          <cell r="AA22">
            <v>-2.538471972</v>
          </cell>
          <cell r="AB22">
            <v>15.498931449000001</v>
          </cell>
          <cell r="AC22">
            <v>7.7912683699999999E-2</v>
          </cell>
        </row>
        <row r="23">
          <cell r="A23">
            <v>19</v>
          </cell>
          <cell r="B23">
            <v>0.16530416910000001</v>
          </cell>
          <cell r="C23">
            <v>82.405436433999995</v>
          </cell>
          <cell r="D23">
            <v>3.9494364699999999E-2</v>
          </cell>
          <cell r="E23">
            <v>1.3076096543</v>
          </cell>
          <cell r="F23">
            <v>80.798515316000007</v>
          </cell>
          <cell r="G23">
            <v>4.0048083800000002E-2</v>
          </cell>
          <cell r="H23">
            <v>1.4800000000000001E-2</v>
          </cell>
          <cell r="I23">
            <v>11.143000000000001</v>
          </cell>
          <cell r="K23">
            <v>-0.27029999999999998</v>
          </cell>
          <cell r="L23">
            <v>10.439299999999999</v>
          </cell>
          <cell r="M23">
            <v>0.12315</v>
          </cell>
          <cell r="O23">
            <v>54.5</v>
          </cell>
          <cell r="P23">
            <v>-0.35210000000000002</v>
          </cell>
          <cell r="Q23">
            <v>4.4066000000000001</v>
          </cell>
          <cell r="R23">
            <v>8.6209999999999995E-2</v>
          </cell>
          <cell r="S23">
            <v>-0.38329999999999997</v>
          </cell>
          <cell r="T23">
            <v>4.4179000000000004</v>
          </cell>
          <cell r="U23">
            <v>9.1060000000000002E-2</v>
          </cell>
          <cell r="W23">
            <v>42.5</v>
          </cell>
          <cell r="X23">
            <v>-1.438164899</v>
          </cell>
          <cell r="Y23">
            <v>15.794057282000001</v>
          </cell>
          <cell r="Z23">
            <v>7.1495113099999993E-2</v>
          </cell>
          <cell r="AA23">
            <v>-2.618732901</v>
          </cell>
          <cell r="AB23">
            <v>15.464703844000001</v>
          </cell>
          <cell r="AC23">
            <v>7.7903715600000006E-2</v>
          </cell>
        </row>
        <row r="24">
          <cell r="A24">
            <v>20</v>
          </cell>
          <cell r="B24">
            <v>0.31330180860000001</v>
          </cell>
          <cell r="C24">
            <v>83.339380626999997</v>
          </cell>
          <cell r="D24">
            <v>3.9644237899999997E-2</v>
          </cell>
          <cell r="E24">
            <v>1.2654081485999999</v>
          </cell>
          <cell r="F24">
            <v>81.755120921</v>
          </cell>
          <cell r="G24">
            <v>4.01801621E-2</v>
          </cell>
          <cell r="H24">
            <v>8.6999999999999994E-3</v>
          </cell>
          <cell r="I24">
            <v>11.3462</v>
          </cell>
          <cell r="K24">
            <v>-0.2762</v>
          </cell>
          <cell r="L24">
            <v>10.6464</v>
          </cell>
          <cell r="M24">
            <v>0.12323000000000001</v>
          </cell>
          <cell r="O24">
            <v>55</v>
          </cell>
          <cell r="P24">
            <v>-0.35210000000000002</v>
          </cell>
          <cell r="Q24">
            <v>4.5467000000000004</v>
          </cell>
          <cell r="R24">
            <v>8.5919999999999996E-2</v>
          </cell>
          <cell r="S24">
            <v>-0.38329999999999997</v>
          </cell>
          <cell r="T24">
            <v>4.5498000000000003</v>
          </cell>
          <cell r="U24">
            <v>9.11E-2</v>
          </cell>
          <cell r="W24">
            <v>43.5</v>
          </cell>
          <cell r="X24">
            <v>-1.4676690320000001</v>
          </cell>
          <cell r="Y24">
            <v>15.763642549</v>
          </cell>
          <cell r="Z24">
            <v>7.14621062E-2</v>
          </cell>
          <cell r="AA24">
            <v>-2.6954889729999998</v>
          </cell>
          <cell r="AB24">
            <v>15.432378168</v>
          </cell>
          <cell r="AC24">
            <v>7.7936762800000003E-2</v>
          </cell>
        </row>
        <row r="25">
          <cell r="A25">
            <v>21</v>
          </cell>
          <cell r="B25">
            <v>0.45845547069999998</v>
          </cell>
          <cell r="C25">
            <v>84.247833944000007</v>
          </cell>
          <cell r="D25">
            <v>3.9795189100000003E-2</v>
          </cell>
          <cell r="E25">
            <v>1.2226277319000001</v>
          </cell>
          <cell r="F25">
            <v>82.686788097999994</v>
          </cell>
          <cell r="G25">
            <v>4.0314339599999999E-2</v>
          </cell>
          <cell r="H25">
            <v>2.8999999999999998E-3</v>
          </cell>
          <cell r="I25">
            <v>11.5486</v>
          </cell>
          <cell r="K25">
            <v>-0.28149999999999997</v>
          </cell>
          <cell r="L25">
            <v>10.853400000000001</v>
          </cell>
          <cell r="M25">
            <v>0.12335</v>
          </cell>
          <cell r="O25">
            <v>55.5</v>
          </cell>
          <cell r="P25">
            <v>-0.35210000000000002</v>
          </cell>
          <cell r="Q25">
            <v>4.6891999999999996</v>
          </cell>
          <cell r="R25">
            <v>8.5629999999999998E-2</v>
          </cell>
          <cell r="S25">
            <v>-0.38329999999999997</v>
          </cell>
          <cell r="T25">
            <v>4.6826999999999996</v>
          </cell>
          <cell r="U25">
            <v>9.1139999999999999E-2</v>
          </cell>
          <cell r="W25">
            <v>44.5</v>
          </cell>
          <cell r="X25">
            <v>-1.504376347</v>
          </cell>
          <cell r="Y25">
            <v>15.734336684000001</v>
          </cell>
          <cell r="Z25">
            <v>7.1470646200000001E-2</v>
          </cell>
          <cell r="AA25">
            <v>-2.7684648159999998</v>
          </cell>
          <cell r="AB25">
            <v>15.401934364000001</v>
          </cell>
          <cell r="AC25">
            <v>7.8011309000000001E-2</v>
          </cell>
        </row>
        <row r="26">
          <cell r="A26">
            <v>22</v>
          </cell>
          <cell r="B26">
            <v>0.60054463079999998</v>
          </cell>
          <cell r="C26">
            <v>85.132696574999997</v>
          </cell>
          <cell r="D26">
            <v>3.9946387700000002E-2</v>
          </cell>
          <cell r="E26">
            <v>1.1795943654000001</v>
          </cell>
          <cell r="F26">
            <v>83.595324610000006</v>
          </cell>
          <cell r="G26">
            <v>4.0449904000000002E-2</v>
          </cell>
          <cell r="H26">
            <v>-2.8E-3</v>
          </cell>
          <cell r="I26">
            <v>11.750400000000001</v>
          </cell>
          <cell r="K26">
            <v>-0.28620000000000001</v>
          </cell>
          <cell r="L26">
            <v>11.0608</v>
          </cell>
          <cell r="M26">
            <v>0.1235</v>
          </cell>
          <cell r="O26">
            <v>56</v>
          </cell>
          <cell r="P26">
            <v>-0.35210000000000002</v>
          </cell>
          <cell r="Q26">
            <v>4.8338000000000001</v>
          </cell>
          <cell r="R26">
            <v>8.5349999999999995E-2</v>
          </cell>
          <cell r="S26">
            <v>-0.38329999999999997</v>
          </cell>
          <cell r="T26">
            <v>4.8162000000000003</v>
          </cell>
          <cell r="U26">
            <v>9.1179999999999997E-2</v>
          </cell>
          <cell r="W26">
            <v>45.5</v>
          </cell>
          <cell r="X26">
            <v>-1.547942838</v>
          </cell>
          <cell r="Y26">
            <v>15.706135657000001</v>
          </cell>
          <cell r="Z26">
            <v>7.1519217699999998E-2</v>
          </cell>
          <cell r="AA26">
            <v>-2.8374266929999998</v>
          </cell>
          <cell r="AB26">
            <v>15.373351541</v>
          </cell>
          <cell r="AC26">
            <v>7.8126817200000004E-2</v>
          </cell>
        </row>
        <row r="27">
          <cell r="A27">
            <v>23</v>
          </cell>
          <cell r="B27">
            <v>0.73943895260000003</v>
          </cell>
          <cell r="C27">
            <v>85.995648802999995</v>
          </cell>
          <cell r="D27">
            <v>4.0097180599999997E-2</v>
          </cell>
          <cell r="E27">
            <v>1.1365644482999999</v>
          </cell>
          <cell r="F27">
            <v>84.482332060000005</v>
          </cell>
          <cell r="G27">
            <v>4.0586282899999999E-2</v>
          </cell>
          <cell r="H27">
            <v>-8.3000000000000001E-3</v>
          </cell>
          <cell r="I27">
            <v>11.9514</v>
          </cell>
          <cell r="K27">
            <v>-0.2903</v>
          </cell>
          <cell r="L27">
            <v>11.268800000000001</v>
          </cell>
          <cell r="M27">
            <v>0.12368999999999999</v>
          </cell>
          <cell r="O27">
            <v>56.5</v>
          </cell>
          <cell r="P27">
            <v>-0.35210000000000002</v>
          </cell>
          <cell r="Q27">
            <v>4.9795999999999996</v>
          </cell>
          <cell r="R27">
            <v>8.5070000000000007E-2</v>
          </cell>
          <cell r="S27">
            <v>-0.38329999999999997</v>
          </cell>
          <cell r="T27">
            <v>4.95</v>
          </cell>
          <cell r="U27">
            <v>9.1209999999999999E-2</v>
          </cell>
          <cell r="W27">
            <v>46.5</v>
          </cell>
          <cell r="X27">
            <v>-1.597896397</v>
          </cell>
          <cell r="Y27">
            <v>15.679040623000001</v>
          </cell>
          <cell r="Z27">
            <v>7.1606276900000002E-2</v>
          </cell>
          <cell r="AA27">
            <v>-2.9021782049999998</v>
          </cell>
          <cell r="AB27">
            <v>15.346608415</v>
          </cell>
          <cell r="AC27">
            <v>7.8282739300000001E-2</v>
          </cell>
        </row>
        <row r="28">
          <cell r="A28">
            <v>24</v>
          </cell>
          <cell r="B28">
            <v>0.87500044649999997</v>
          </cell>
          <cell r="C28">
            <v>86.838175097000004</v>
          </cell>
          <cell r="D28">
            <v>4.0247059699999997E-2</v>
          </cell>
          <cell r="E28">
            <v>1.0937319465999999</v>
          </cell>
          <cell r="F28">
            <v>85.349236238000003</v>
          </cell>
          <cell r="G28">
            <v>4.07230154E-2</v>
          </cell>
          <cell r="H28">
            <v>-1.37E-2</v>
          </cell>
          <cell r="I28">
            <v>12.1515</v>
          </cell>
          <cell r="K28">
            <v>-0.29409999999999997</v>
          </cell>
          <cell r="L28">
            <v>11.477499999999999</v>
          </cell>
          <cell r="M28">
            <v>0.1239</v>
          </cell>
          <cell r="O28">
            <v>57</v>
          </cell>
          <cell r="P28">
            <v>-0.35210000000000002</v>
          </cell>
          <cell r="Q28">
            <v>5.1258999999999997</v>
          </cell>
          <cell r="R28">
            <v>8.4809999999999997E-2</v>
          </cell>
          <cell r="S28">
            <v>-0.38329999999999997</v>
          </cell>
          <cell r="T28">
            <v>5.0837000000000003</v>
          </cell>
          <cell r="U28">
            <v>9.1249999999999998E-2</v>
          </cell>
          <cell r="W28">
            <v>47.5</v>
          </cell>
          <cell r="X28">
            <v>-1.6537322830000001</v>
          </cell>
          <cell r="Y28">
            <v>15.653051916000001</v>
          </cell>
          <cell r="Z28">
            <v>7.1730166999999997E-2</v>
          </cell>
          <cell r="AA28">
            <v>-2.962580386</v>
          </cell>
          <cell r="AB28">
            <v>15.321681814</v>
          </cell>
          <cell r="AC28">
            <v>7.8478448500000006E-2</v>
          </cell>
        </row>
        <row r="29">
          <cell r="A29">
            <v>25</v>
          </cell>
          <cell r="B29">
            <v>1.0072080699999999</v>
          </cell>
          <cell r="C29">
            <v>86.861609340000001</v>
          </cell>
          <cell r="D29">
            <v>4.0395625999999997E-2</v>
          </cell>
          <cell r="E29">
            <v>1.0512729119999999</v>
          </cell>
          <cell r="F29">
            <v>85.397316900000007</v>
          </cell>
          <cell r="G29">
            <v>4.0859726999999998E-2</v>
          </cell>
          <cell r="H29">
            <v>-0.216501213</v>
          </cell>
          <cell r="I29">
            <v>12.74154396</v>
          </cell>
          <cell r="K29">
            <v>-0.75220657000000002</v>
          </cell>
          <cell r="L29">
            <v>12.13455523</v>
          </cell>
          <cell r="M29">
            <v>0.107740345</v>
          </cell>
          <cell r="O29">
            <v>57.5</v>
          </cell>
          <cell r="P29">
            <v>-0.35210000000000002</v>
          </cell>
          <cell r="Q29">
            <v>5.2721</v>
          </cell>
          <cell r="R29">
            <v>8.455E-2</v>
          </cell>
          <cell r="S29">
            <v>-0.38329999999999997</v>
          </cell>
          <cell r="T29">
            <v>5.2172999999999998</v>
          </cell>
          <cell r="U29">
            <v>9.128E-2</v>
          </cell>
          <cell r="W29">
            <v>48.5</v>
          </cell>
          <cell r="X29">
            <v>-1.714869347</v>
          </cell>
          <cell r="Y29">
            <v>15.628172692</v>
          </cell>
          <cell r="Z29">
            <v>7.1889213600000001E-2</v>
          </cell>
          <cell r="AA29">
            <v>-3.0185219870000002</v>
          </cell>
          <cell r="AB29">
            <v>15.298548972000001</v>
          </cell>
          <cell r="AC29">
            <v>7.8713324599999995E-2</v>
          </cell>
        </row>
        <row r="30">
          <cell r="A30">
            <v>26</v>
          </cell>
          <cell r="B30">
            <v>0.83725135100000003</v>
          </cell>
          <cell r="C30">
            <v>87.65247282</v>
          </cell>
          <cell r="D30">
            <v>4.0577525000000003E-2</v>
          </cell>
          <cell r="E30">
            <v>1.0419511749999999</v>
          </cell>
          <cell r="F30">
            <v>86.290263179999997</v>
          </cell>
          <cell r="G30">
            <v>4.1142160999999997E-2</v>
          </cell>
          <cell r="H30">
            <v>-0.239790488</v>
          </cell>
          <cell r="I30">
            <v>12.88102276</v>
          </cell>
          <cell r="K30">
            <v>-0.78423366000000005</v>
          </cell>
          <cell r="L30">
            <v>12.2910249</v>
          </cell>
          <cell r="M30">
            <v>0.10847701</v>
          </cell>
          <cell r="O30">
            <v>58</v>
          </cell>
          <cell r="P30">
            <v>-0.35210000000000002</v>
          </cell>
          <cell r="Q30">
            <v>5.4180000000000001</v>
          </cell>
          <cell r="R30">
            <v>8.43E-2</v>
          </cell>
          <cell r="S30">
            <v>-0.38329999999999997</v>
          </cell>
          <cell r="T30">
            <v>5.3506999999999998</v>
          </cell>
          <cell r="U30">
            <v>9.1300000000000006E-2</v>
          </cell>
          <cell r="W30">
            <v>49.5</v>
          </cell>
          <cell r="X30">
            <v>-1.780673181</v>
          </cell>
          <cell r="Y30">
            <v>15.604407996999999</v>
          </cell>
          <cell r="Z30">
            <v>7.2081737300000004E-2</v>
          </cell>
          <cell r="AA30">
            <v>-3.069936555</v>
          </cell>
          <cell r="AB30">
            <v>15.277186178999999</v>
          </cell>
          <cell r="AC30">
            <v>7.8986693799999994E-2</v>
          </cell>
        </row>
        <row r="31">
          <cell r="A31">
            <v>27</v>
          </cell>
          <cell r="B31">
            <v>0.68149297499999995</v>
          </cell>
          <cell r="C31">
            <v>88.423264340000003</v>
          </cell>
          <cell r="D31">
            <v>4.0723122E-2</v>
          </cell>
          <cell r="E31">
            <v>1.0125922359999999</v>
          </cell>
          <cell r="F31">
            <v>87.157141820000007</v>
          </cell>
          <cell r="G31">
            <v>4.1349399000000002E-2</v>
          </cell>
          <cell r="H31">
            <v>-0.26631585299999999</v>
          </cell>
          <cell r="I31">
            <v>13.018423820000001</v>
          </cell>
          <cell r="K31">
            <v>-0.81409582000000003</v>
          </cell>
          <cell r="L31">
            <v>12.44469258</v>
          </cell>
          <cell r="M31">
            <v>0.109280828</v>
          </cell>
          <cell r="O31">
            <v>58.5</v>
          </cell>
          <cell r="P31">
            <v>-0.35210000000000002</v>
          </cell>
          <cell r="Q31">
            <v>5.5632000000000001</v>
          </cell>
          <cell r="R31">
            <v>8.4059999999999996E-2</v>
          </cell>
          <cell r="S31">
            <v>-0.38329999999999997</v>
          </cell>
          <cell r="T31">
            <v>5.4833999999999996</v>
          </cell>
          <cell r="U31">
            <v>9.1319999999999998E-2</v>
          </cell>
          <cell r="W31">
            <v>50.5</v>
          </cell>
          <cell r="X31">
            <v>-1.8504684730000001</v>
          </cell>
          <cell r="Y31">
            <v>15.58176458</v>
          </cell>
          <cell r="Z31">
            <v>7.2306081300000005E-2</v>
          </cell>
          <cell r="AA31">
            <v>-3.1167958640000002</v>
          </cell>
          <cell r="AB31">
            <v>15.257569203999999</v>
          </cell>
          <cell r="AC31">
            <v>7.9297840499999994E-2</v>
          </cell>
        </row>
        <row r="32">
          <cell r="A32">
            <v>28</v>
          </cell>
          <cell r="B32">
            <v>0.53877965400000005</v>
          </cell>
          <cell r="C32">
            <v>89.17549228</v>
          </cell>
          <cell r="D32">
            <v>4.0833194000000003E-2</v>
          </cell>
          <cell r="E32">
            <v>0.97054190900000004</v>
          </cell>
          <cell r="F32">
            <v>87.996018399999997</v>
          </cell>
          <cell r="G32">
            <v>4.1500427999999999E-2</v>
          </cell>
          <cell r="H32">
            <v>-0.29575496899999998</v>
          </cell>
          <cell r="I32">
            <v>13.1544966</v>
          </cell>
          <cell r="K32">
            <v>-0.84193550399999995</v>
          </cell>
          <cell r="L32">
            <v>12.596223350000001</v>
          </cell>
          <cell r="M32">
            <v>0.110144488</v>
          </cell>
          <cell r="O32">
            <v>59</v>
          </cell>
          <cell r="P32">
            <v>-0.35210000000000002</v>
          </cell>
          <cell r="Q32">
            <v>5.7073999999999998</v>
          </cell>
          <cell r="R32">
            <v>8.3830000000000002E-2</v>
          </cell>
          <cell r="S32">
            <v>-0.38329999999999997</v>
          </cell>
          <cell r="T32">
            <v>5.6151</v>
          </cell>
          <cell r="U32">
            <v>9.1340000000000005E-2</v>
          </cell>
          <cell r="W32">
            <v>51.5</v>
          </cell>
          <cell r="X32">
            <v>-1.9235518650000001</v>
          </cell>
          <cell r="Y32">
            <v>15.560250666</v>
          </cell>
          <cell r="Z32">
            <v>7.2560636900000003E-2</v>
          </cell>
          <cell r="AA32">
            <v>-3.159107331</v>
          </cell>
          <cell r="AB32">
            <v>15.239673384</v>
          </cell>
          <cell r="AC32">
            <v>7.9646006000000005E-2</v>
          </cell>
        </row>
        <row r="33">
          <cell r="A33">
            <v>29</v>
          </cell>
          <cell r="B33">
            <v>0.40769715299999998</v>
          </cell>
          <cell r="C33">
            <v>89.910408529999998</v>
          </cell>
          <cell r="D33">
            <v>4.0909058999999998E-2</v>
          </cell>
          <cell r="E33">
            <v>0.92112998800000001</v>
          </cell>
          <cell r="F33">
            <v>88.805511499999994</v>
          </cell>
          <cell r="G33">
            <v>4.1610507999999997E-2</v>
          </cell>
          <cell r="H33">
            <v>-0.32772936800000002</v>
          </cell>
          <cell r="I33">
            <v>13.289896669999999</v>
          </cell>
          <cell r="K33">
            <v>-0.86788939799999998</v>
          </cell>
          <cell r="L33">
            <v>12.746209110000001</v>
          </cell>
          <cell r="M33">
            <v>0.11106081499999999</v>
          </cell>
          <cell r="O33">
            <v>59.5</v>
          </cell>
          <cell r="P33">
            <v>-0.35210000000000002</v>
          </cell>
          <cell r="Q33">
            <v>5.8501000000000003</v>
          </cell>
          <cell r="R33">
            <v>8.362E-2</v>
          </cell>
          <cell r="S33">
            <v>-0.38329999999999997</v>
          </cell>
          <cell r="T33">
            <v>5.7454000000000001</v>
          </cell>
          <cell r="U33">
            <v>9.1350000000000001E-2</v>
          </cell>
          <cell r="W33">
            <v>52.5</v>
          </cell>
          <cell r="X33">
            <v>-1.999220429</v>
          </cell>
          <cell r="Y33">
            <v>15.539874597000001</v>
          </cell>
          <cell r="Z33">
            <v>7.2843839699999996E-2</v>
          </cell>
          <cell r="AA33">
            <v>-3.1969110829999998</v>
          </cell>
          <cell r="AB33">
            <v>15.22347371</v>
          </cell>
          <cell r="AC33">
            <v>8.0030388699999996E-2</v>
          </cell>
        </row>
        <row r="34">
          <cell r="A34">
            <v>30</v>
          </cell>
          <cell r="B34">
            <v>0.28676245299999997</v>
          </cell>
          <cell r="C34">
            <v>90.629077620000004</v>
          </cell>
          <cell r="D34">
            <v>4.0952433000000003E-2</v>
          </cell>
          <cell r="E34">
            <v>0.86822139200000004</v>
          </cell>
          <cell r="F34">
            <v>89.584766889999997</v>
          </cell>
          <cell r="G34">
            <v>4.1691761000000001E-2</v>
          </cell>
          <cell r="H34">
            <v>-0.36181746799999998</v>
          </cell>
          <cell r="I34">
            <v>13.425194080000001</v>
          </cell>
          <cell r="K34">
            <v>-0.89210264699999997</v>
          </cell>
          <cell r="L34">
            <v>12.895172179999999</v>
          </cell>
          <cell r="M34">
            <v>0.112022759</v>
          </cell>
          <cell r="O34">
            <v>60</v>
          </cell>
          <cell r="P34">
            <v>-0.35210000000000002</v>
          </cell>
          <cell r="Q34">
            <v>5.9907000000000004</v>
          </cell>
          <cell r="R34">
            <v>8.3419999999999994E-2</v>
          </cell>
          <cell r="S34">
            <v>-0.38329999999999997</v>
          </cell>
          <cell r="T34">
            <v>5.8742000000000001</v>
          </cell>
          <cell r="U34">
            <v>9.1359999999999997E-2</v>
          </cell>
          <cell r="W34">
            <v>53.5</v>
          </cell>
          <cell r="X34">
            <v>-2.0767071779999999</v>
          </cell>
          <cell r="Y34">
            <v>15.520649926999999</v>
          </cell>
          <cell r="Z34">
            <v>7.3154323500000007E-2</v>
          </cell>
          <cell r="AA34">
            <v>-3.2302767590000001</v>
          </cell>
          <cell r="AB34">
            <v>15.208944906999999</v>
          </cell>
          <cell r="AC34">
            <v>8.0450144900000006E-2</v>
          </cell>
        </row>
        <row r="35">
          <cell r="A35">
            <v>31</v>
          </cell>
          <cell r="B35">
            <v>0.174489485</v>
          </cell>
          <cell r="C35">
            <v>91.332423790000007</v>
          </cell>
          <cell r="D35">
            <v>4.0965330000000001E-2</v>
          </cell>
          <cell r="E35">
            <v>0.81454413000000003</v>
          </cell>
          <cell r="F35">
            <v>90.333417220000001</v>
          </cell>
          <cell r="G35">
            <v>4.1753680000000001E-2</v>
          </cell>
          <cell r="H35">
            <v>-0.39756808700000001</v>
          </cell>
          <cell r="I35">
            <v>13.56088113</v>
          </cell>
          <cell r="K35">
            <v>-0.91471881700000002</v>
          </cell>
          <cell r="L35">
            <v>13.04357164</v>
          </cell>
          <cell r="M35">
            <v>0.113023467</v>
          </cell>
          <cell r="O35">
            <v>60.5</v>
          </cell>
          <cell r="P35">
            <v>-0.35210000000000002</v>
          </cell>
          <cell r="Q35">
            <v>6.1284000000000001</v>
          </cell>
          <cell r="R35">
            <v>8.3239999999999995E-2</v>
          </cell>
          <cell r="S35">
            <v>-0.38329999999999997</v>
          </cell>
          <cell r="T35">
            <v>6.0014000000000003</v>
          </cell>
          <cell r="U35">
            <v>9.1370000000000007E-2</v>
          </cell>
          <cell r="W35">
            <v>54.5</v>
          </cell>
          <cell r="X35">
            <v>-2.1553480170000001</v>
          </cell>
          <cell r="Y35">
            <v>15.502584267</v>
          </cell>
          <cell r="Z35">
            <v>7.3490666800000007E-2</v>
          </cell>
          <cell r="AA35">
            <v>-3.259300182</v>
          </cell>
          <cell r="AB35">
            <v>15.196061520000001</v>
          </cell>
          <cell r="AC35">
            <v>8.0904390500000006E-2</v>
          </cell>
        </row>
        <row r="36">
          <cell r="A36">
            <v>32</v>
          </cell>
          <cell r="B36">
            <v>6.9444520999999995E-2</v>
          </cell>
          <cell r="C36">
            <v>92.021271670000004</v>
          </cell>
          <cell r="D36">
            <v>4.0949975999999999E-2</v>
          </cell>
          <cell r="E36">
            <v>0.76195797700000001</v>
          </cell>
          <cell r="F36">
            <v>91.051543600000002</v>
          </cell>
          <cell r="G36">
            <v>4.1803562000000002E-2</v>
          </cell>
          <cell r="H36">
            <v>-0.434520252</v>
          </cell>
          <cell r="I36">
            <v>13.697378580000001</v>
          </cell>
          <cell r="K36">
            <v>-0.93587658399999996</v>
          </cell>
          <cell r="L36">
            <v>13.191808740000001</v>
          </cell>
          <cell r="M36">
            <v>0.114056328</v>
          </cell>
          <cell r="O36">
            <v>61</v>
          </cell>
          <cell r="P36">
            <v>-0.35210000000000002</v>
          </cell>
          <cell r="Q36">
            <v>6.2632000000000003</v>
          </cell>
          <cell r="R36">
            <v>8.3080000000000001E-2</v>
          </cell>
          <cell r="S36">
            <v>-0.38329999999999997</v>
          </cell>
          <cell r="T36">
            <v>6.1269999999999998</v>
          </cell>
          <cell r="U36">
            <v>9.1370000000000007E-2</v>
          </cell>
          <cell r="W36">
            <v>55.5</v>
          </cell>
          <cell r="X36">
            <v>-2.2344385519999999</v>
          </cell>
          <cell r="Y36">
            <v>15.485689732000001</v>
          </cell>
          <cell r="Z36">
            <v>7.3851671600000002E-2</v>
          </cell>
          <cell r="AA36">
            <v>-3.2840999630000001</v>
          </cell>
          <cell r="AB36">
            <v>15.184797987</v>
          </cell>
          <cell r="AC36">
            <v>8.1392202699999999E-2</v>
          </cell>
        </row>
        <row r="37">
          <cell r="A37">
            <v>33</v>
          </cell>
          <cell r="B37">
            <v>-2.9720564000000001E-2</v>
          </cell>
          <cell r="C37">
            <v>92.696379460000003</v>
          </cell>
          <cell r="D37">
            <v>4.0908737000000001E-2</v>
          </cell>
          <cell r="E37">
            <v>0.71166022799999995</v>
          </cell>
          <cell r="F37">
            <v>91.739635199999995</v>
          </cell>
          <cell r="G37">
            <v>4.1846882000000002E-2</v>
          </cell>
          <cell r="H37">
            <v>-0.47218875599999999</v>
          </cell>
          <cell r="I37">
            <v>13.835046220000001</v>
          </cell>
          <cell r="K37">
            <v>-0.955723447</v>
          </cell>
          <cell r="L37">
            <v>13.34022934</v>
          </cell>
          <cell r="M37">
            <v>0.11511495300000001</v>
          </cell>
          <cell r="O37">
            <v>61.5</v>
          </cell>
          <cell r="P37">
            <v>-0.35210000000000002</v>
          </cell>
          <cell r="Q37">
            <v>6.3954000000000004</v>
          </cell>
          <cell r="R37">
            <v>8.2919999999999994E-2</v>
          </cell>
          <cell r="S37">
            <v>-0.38329999999999997</v>
          </cell>
          <cell r="T37">
            <v>6.2511000000000001</v>
          </cell>
          <cell r="U37">
            <v>9.1359999999999997E-2</v>
          </cell>
          <cell r="W37">
            <v>56.5</v>
          </cell>
          <cell r="X37">
            <v>-2.3133217230000001</v>
          </cell>
          <cell r="Y37">
            <v>15.469977177000001</v>
          </cell>
          <cell r="Z37">
            <v>7.4236234600000006E-2</v>
          </cell>
          <cell r="AA37">
            <v>-3.3048141499999999</v>
          </cell>
          <cell r="AB37">
            <v>15.175128708000001</v>
          </cell>
          <cell r="AC37">
            <v>8.1912623200000007E-2</v>
          </cell>
        </row>
        <row r="38">
          <cell r="A38">
            <v>34</v>
          </cell>
          <cell r="B38">
            <v>-0.124251789</v>
          </cell>
          <cell r="C38">
            <v>93.358465460000005</v>
          </cell>
          <cell r="D38">
            <v>4.0844062E-2</v>
          </cell>
          <cell r="E38">
            <v>0.66432337900000005</v>
          </cell>
          <cell r="F38">
            <v>92.398544290000004</v>
          </cell>
          <cell r="G38">
            <v>4.1887625999999997E-2</v>
          </cell>
          <cell r="H38">
            <v>-0.51011662700000004</v>
          </cell>
          <cell r="I38">
            <v>13.974182989999999</v>
          </cell>
          <cell r="K38">
            <v>-0.97438336299999995</v>
          </cell>
          <cell r="L38">
            <v>13.48913319</v>
          </cell>
          <cell r="M38">
            <v>0.116193327</v>
          </cell>
          <cell r="O38">
            <v>62</v>
          </cell>
          <cell r="P38">
            <v>-0.35210000000000002</v>
          </cell>
          <cell r="Q38">
            <v>6.5251000000000001</v>
          </cell>
          <cell r="R38">
            <v>8.2790000000000002E-2</v>
          </cell>
          <cell r="S38">
            <v>-0.38329999999999997</v>
          </cell>
          <cell r="T38">
            <v>6.3738000000000001</v>
          </cell>
          <cell r="U38">
            <v>9.1350000000000001E-2</v>
          </cell>
          <cell r="W38">
            <v>57.5</v>
          </cell>
          <cell r="X38">
            <v>-2.3913812729999999</v>
          </cell>
          <cell r="Y38">
            <v>15.455456915999999</v>
          </cell>
          <cell r="Z38">
            <v>7.4643373799999996E-2</v>
          </cell>
          <cell r="AA38">
            <v>-3.3215969539999999</v>
          </cell>
          <cell r="AB38">
            <v>15.167028107</v>
          </cell>
          <cell r="AC38">
            <v>8.2464660800000006E-2</v>
          </cell>
        </row>
        <row r="39">
          <cell r="A39">
            <v>35</v>
          </cell>
          <cell r="B39">
            <v>-0.21528839599999999</v>
          </cell>
          <cell r="C39">
            <v>94.008229229999998</v>
          </cell>
          <cell r="D39">
            <v>4.0758430999999998E-2</v>
          </cell>
          <cell r="E39">
            <v>0.62028510199999998</v>
          </cell>
          <cell r="F39">
            <v>93.029453919999995</v>
          </cell>
          <cell r="G39">
            <v>4.1928567999999999E-2</v>
          </cell>
          <cell r="H39">
            <v>-0.54788557900000001</v>
          </cell>
          <cell r="I39">
            <v>14.1150324</v>
          </cell>
          <cell r="K39">
            <v>-0.99198075600000002</v>
          </cell>
          <cell r="L39">
            <v>13.63877446</v>
          </cell>
          <cell r="M39">
            <v>0.11728574999999999</v>
          </cell>
          <cell r="O39">
            <v>62.5</v>
          </cell>
          <cell r="P39">
            <v>-0.35210000000000002</v>
          </cell>
          <cell r="Q39">
            <v>6.6527000000000003</v>
          </cell>
          <cell r="R39">
            <v>8.2659999999999997E-2</v>
          </cell>
          <cell r="S39">
            <v>-0.38329999999999997</v>
          </cell>
          <cell r="T39">
            <v>6.4947999999999997</v>
          </cell>
          <cell r="U39">
            <v>9.1329999999999995E-2</v>
          </cell>
          <cell r="W39">
            <v>58.5</v>
          </cell>
          <cell r="X39">
            <v>-2.4680324910000002</v>
          </cell>
          <cell r="Y39">
            <v>15.442139608</v>
          </cell>
          <cell r="Z39">
            <v>7.5072263599999994E-2</v>
          </cell>
          <cell r="AA39">
            <v>-3.334615646</v>
          </cell>
          <cell r="AB39">
            <v>15.160470684</v>
          </cell>
          <cell r="AC39">
            <v>8.3047294600000002E-2</v>
          </cell>
        </row>
        <row r="40">
          <cell r="A40">
            <v>36</v>
          </cell>
          <cell r="B40">
            <v>-0.30385434</v>
          </cell>
          <cell r="C40">
            <v>94.646369809999996</v>
          </cell>
          <cell r="D40">
            <v>4.0654311999999998E-2</v>
          </cell>
          <cell r="E40">
            <v>0.57955630999999996</v>
          </cell>
          <cell r="F40">
            <v>93.633822780000003</v>
          </cell>
          <cell r="G40">
            <v>4.1971514000000001E-2</v>
          </cell>
          <cell r="H40">
            <v>-0.58507010999999998</v>
          </cell>
          <cell r="I40">
            <v>14.25779618</v>
          </cell>
          <cell r="K40">
            <v>-1.0086407420000001</v>
          </cell>
          <cell r="L40">
            <v>13.78936547</v>
          </cell>
          <cell r="M40">
            <v>0.118386848</v>
          </cell>
          <cell r="O40">
            <v>63</v>
          </cell>
          <cell r="P40">
            <v>-0.35210000000000002</v>
          </cell>
          <cell r="Q40">
            <v>6.7786</v>
          </cell>
          <cell r="R40">
            <v>8.2549999999999998E-2</v>
          </cell>
          <cell r="S40">
            <v>-0.38329999999999997</v>
          </cell>
          <cell r="T40">
            <v>6.6143999999999998</v>
          </cell>
          <cell r="U40">
            <v>9.1310000000000002E-2</v>
          </cell>
          <cell r="W40">
            <v>59.5</v>
          </cell>
          <cell r="X40">
            <v>-2.5427815410000001</v>
          </cell>
          <cell r="Y40">
            <v>15.430032071999999</v>
          </cell>
          <cell r="Z40">
            <v>7.5522103699999996E-2</v>
          </cell>
          <cell r="AA40">
            <v>-3.3440476220000002</v>
          </cell>
          <cell r="AB40">
            <v>15.155431067</v>
          </cell>
          <cell r="AC40">
            <v>8.3659477499999996E-2</v>
          </cell>
        </row>
        <row r="41">
          <cell r="A41">
            <v>37</v>
          </cell>
          <cell r="B41">
            <v>-0.39091836899999999</v>
          </cell>
          <cell r="C41">
            <v>95.273591060000001</v>
          </cell>
          <cell r="D41">
            <v>4.053412E-2</v>
          </cell>
          <cell r="E41">
            <v>0.54198093999999997</v>
          </cell>
          <cell r="F41">
            <v>94.213357090000002</v>
          </cell>
          <cell r="G41">
            <v>4.2017509000000001E-2</v>
          </cell>
          <cell r="H41">
            <v>-0.62131972599999996</v>
          </cell>
          <cell r="I41">
            <v>14.40262749</v>
          </cell>
          <cell r="K41">
            <v>-1.024471278</v>
          </cell>
          <cell r="L41">
            <v>13.941083320000001</v>
          </cell>
          <cell r="M41">
            <v>0.11949166899999999</v>
          </cell>
          <cell r="O41">
            <v>63.5</v>
          </cell>
          <cell r="P41">
            <v>-0.35210000000000002</v>
          </cell>
          <cell r="Q41">
            <v>6.9028</v>
          </cell>
          <cell r="R41">
            <v>8.2449999999999996E-2</v>
          </cell>
          <cell r="S41">
            <v>-0.38329999999999997</v>
          </cell>
          <cell r="T41">
            <v>6.7328000000000001</v>
          </cell>
          <cell r="U41">
            <v>9.1289999999999996E-2</v>
          </cell>
          <cell r="W41">
            <v>60.5</v>
          </cell>
          <cell r="X41">
            <v>-2.6151659500000002</v>
          </cell>
          <cell r="Y41">
            <v>15.419141631</v>
          </cell>
          <cell r="Z41">
            <v>7.5992250100000006E-2</v>
          </cell>
          <cell r="AA41">
            <v>-3.3500777099999999</v>
          </cell>
          <cell r="AB41">
            <v>15.15188405</v>
          </cell>
          <cell r="AC41">
            <v>8.4300139400000001E-2</v>
          </cell>
        </row>
        <row r="42">
          <cell r="A42">
            <v>38</v>
          </cell>
          <cell r="B42">
            <v>-0.254801167</v>
          </cell>
          <cell r="C42">
            <v>95.914749290000003</v>
          </cell>
          <cell r="D42">
            <v>4.0572876000000001E-2</v>
          </cell>
          <cell r="E42">
            <v>0.51142983200000003</v>
          </cell>
          <cell r="F42">
            <v>94.796432390000007</v>
          </cell>
          <cell r="G42">
            <v>4.2104521999999998E-2</v>
          </cell>
          <cell r="H42">
            <v>-0.65629598600000005</v>
          </cell>
          <cell r="I42">
            <v>14.54964614</v>
          </cell>
          <cell r="K42">
            <v>-1.0395736040000001</v>
          </cell>
          <cell r="L42">
            <v>14.094071749999999</v>
          </cell>
          <cell r="M42">
            <v>0.12059565799999999</v>
          </cell>
          <cell r="O42">
            <v>64</v>
          </cell>
          <cell r="P42">
            <v>-0.35210000000000002</v>
          </cell>
          <cell r="Q42">
            <v>7.0255000000000001</v>
          </cell>
          <cell r="R42">
            <v>8.2360000000000003E-2</v>
          </cell>
          <cell r="S42">
            <v>-0.38329999999999997</v>
          </cell>
          <cell r="T42">
            <v>6.8501000000000003</v>
          </cell>
          <cell r="U42">
            <v>9.1259999999999994E-2</v>
          </cell>
          <cell r="W42">
            <v>61.5</v>
          </cell>
          <cell r="X42">
            <v>-2.6847895159999999</v>
          </cell>
          <cell r="Y42">
            <v>15.409473561</v>
          </cell>
          <cell r="Z42">
            <v>7.6482128400000002E-2</v>
          </cell>
          <cell r="AA42">
            <v>-3.3528938049999999</v>
          </cell>
          <cell r="AB42">
            <v>15.149804788000001</v>
          </cell>
          <cell r="AC42">
            <v>8.4968199600000002E-2</v>
          </cell>
        </row>
        <row r="43">
          <cell r="A43">
            <v>39</v>
          </cell>
          <cell r="B43">
            <v>-0.12565453500000001</v>
          </cell>
          <cell r="C43">
            <v>96.547343280000007</v>
          </cell>
          <cell r="D43">
            <v>4.0616909999999999E-2</v>
          </cell>
          <cell r="E43">
            <v>0.48279993700000001</v>
          </cell>
          <cell r="F43">
            <v>95.373919180000001</v>
          </cell>
          <cell r="G43">
            <v>4.2199506999999997E-2</v>
          </cell>
          <cell r="H43">
            <v>-0.68973502900000005</v>
          </cell>
          <cell r="I43">
            <v>14.69893326</v>
          </cell>
          <cell r="K43">
            <v>-1.0540394790000001</v>
          </cell>
          <cell r="L43">
            <v>14.24844498</v>
          </cell>
          <cell r="M43">
            <v>0.121694676</v>
          </cell>
          <cell r="O43">
            <v>64.5</v>
          </cell>
          <cell r="P43">
            <v>-0.35210000000000002</v>
          </cell>
          <cell r="Q43">
            <v>7.1467000000000001</v>
          </cell>
          <cell r="R43">
            <v>8.2290000000000002E-2</v>
          </cell>
          <cell r="S43">
            <v>-0.38329999999999997</v>
          </cell>
          <cell r="T43">
            <v>6.9661999999999997</v>
          </cell>
          <cell r="U43">
            <v>9.1230000000000006E-2</v>
          </cell>
          <cell r="W43">
            <v>62.5</v>
          </cell>
          <cell r="X43">
            <v>-2.751316949</v>
          </cell>
          <cell r="Y43">
            <v>15.401031388</v>
          </cell>
          <cell r="Z43">
            <v>7.6991232399999998E-2</v>
          </cell>
          <cell r="AA43">
            <v>-3.3526913760000001</v>
          </cell>
          <cell r="AB43">
            <v>15.149168250000001</v>
          </cell>
          <cell r="AC43">
            <v>8.5662538999999996E-2</v>
          </cell>
        </row>
        <row r="44">
          <cell r="A44">
            <v>40</v>
          </cell>
          <cell r="B44">
            <v>-3.1673500000000002E-3</v>
          </cell>
          <cell r="C44">
            <v>97.171913090000004</v>
          </cell>
          <cell r="D44">
            <v>4.0666413999999998E-2</v>
          </cell>
          <cell r="E44">
            <v>0.45552104100000002</v>
          </cell>
          <cell r="F44">
            <v>95.946926770000005</v>
          </cell>
          <cell r="G44">
            <v>4.2300333000000002E-2</v>
          </cell>
          <cell r="H44">
            <v>-0.72141038800000001</v>
          </cell>
          <cell r="I44">
            <v>14.850541509999999</v>
          </cell>
          <cell r="K44">
            <v>-1.0679467840000001</v>
          </cell>
          <cell r="L44">
            <v>14.404291690000001</v>
          </cell>
          <cell r="M44">
            <v>0.12278503</v>
          </cell>
          <cell r="O44">
            <v>65</v>
          </cell>
          <cell r="P44">
            <v>-0.35210000000000002</v>
          </cell>
          <cell r="Q44">
            <v>7.2666000000000004</v>
          </cell>
          <cell r="R44">
            <v>8.2229999999999998E-2</v>
          </cell>
          <cell r="S44">
            <v>-0.38329999999999997</v>
          </cell>
          <cell r="T44">
            <v>7.0811999999999999</v>
          </cell>
          <cell r="U44">
            <v>9.1189999999999993E-2</v>
          </cell>
          <cell r="W44">
            <v>63.5</v>
          </cell>
          <cell r="X44">
            <v>-2.8144594500000002</v>
          </cell>
          <cell r="Y44">
            <v>15.393817852</v>
          </cell>
          <cell r="Z44">
            <v>7.7519148699999998E-2</v>
          </cell>
          <cell r="AA44">
            <v>-3.3496643800000001</v>
          </cell>
          <cell r="AB44">
            <v>15.149949834999999</v>
          </cell>
          <cell r="AC44">
            <v>8.6382034999999996E-2</v>
          </cell>
        </row>
        <row r="45">
          <cell r="A45">
            <v>41</v>
          </cell>
          <cell r="B45">
            <v>0.11291221</v>
          </cell>
          <cell r="C45">
            <v>97.788977270000004</v>
          </cell>
          <cell r="D45">
            <v>4.0721466999999997E-2</v>
          </cell>
          <cell r="E45">
            <v>0.42915028799999999</v>
          </cell>
          <cell r="F45">
            <v>96.516449120000004</v>
          </cell>
          <cell r="G45">
            <v>4.2405224999999998E-2</v>
          </cell>
          <cell r="H45">
            <v>-0.75117522299999995</v>
          </cell>
          <cell r="I45">
            <v>15.00449143</v>
          </cell>
          <cell r="K45">
            <v>-1.0813741530000001</v>
          </cell>
          <cell r="L45">
            <v>14.56167529</v>
          </cell>
          <cell r="M45">
            <v>0.1238634</v>
          </cell>
          <cell r="O45">
            <v>65.5</v>
          </cell>
          <cell r="P45">
            <v>-0.35210000000000002</v>
          </cell>
          <cell r="Q45">
            <v>7.3853999999999997</v>
          </cell>
          <cell r="R45">
            <v>8.2180000000000003E-2</v>
          </cell>
          <cell r="S45">
            <v>-0.38329999999999997</v>
          </cell>
          <cell r="T45">
            <v>7.1950000000000003</v>
          </cell>
          <cell r="U45">
            <v>9.1149999999999995E-2</v>
          </cell>
          <cell r="W45">
            <v>64.5</v>
          </cell>
          <cell r="X45">
            <v>-2.8740247600000002</v>
          </cell>
          <cell r="Y45">
            <v>15.387830936</v>
          </cell>
          <cell r="Z45">
            <v>7.8065389799999996E-2</v>
          </cell>
          <cell r="AA45">
            <v>-3.3439988029999999</v>
          </cell>
          <cell r="AB45">
            <v>15.152125851999999</v>
          </cell>
          <cell r="AC45">
            <v>8.7125590899999994E-2</v>
          </cell>
        </row>
        <row r="46">
          <cell r="A46">
            <v>42</v>
          </cell>
          <cell r="B46">
            <v>0.222754969</v>
          </cell>
          <cell r="C46">
            <v>98.399028299999998</v>
          </cell>
          <cell r="D46">
            <v>4.0782045000000003E-2</v>
          </cell>
          <cell r="E46">
            <v>0.40335172499999999</v>
          </cell>
          <cell r="F46">
            <v>97.083372109999999</v>
          </cell>
          <cell r="G46">
            <v>4.2512705999999997E-2</v>
          </cell>
          <cell r="H46">
            <v>-0.77890427900000003</v>
          </cell>
          <cell r="I46">
            <v>15.16078454</v>
          </cell>
          <cell r="K46">
            <v>-1.0943814089999999</v>
          </cell>
          <cell r="L46">
            <v>14.720640449999999</v>
          </cell>
          <cell r="M46">
            <v>0.124926943</v>
          </cell>
          <cell r="O46">
            <v>66</v>
          </cell>
          <cell r="P46">
            <v>-0.35210000000000002</v>
          </cell>
          <cell r="Q46">
            <v>7.5034000000000001</v>
          </cell>
          <cell r="R46">
            <v>8.2150000000000001E-2</v>
          </cell>
          <cell r="S46">
            <v>-0.38329999999999997</v>
          </cell>
          <cell r="T46">
            <v>7.3075999999999999</v>
          </cell>
          <cell r="U46">
            <v>9.11E-2</v>
          </cell>
          <cell r="W46">
            <v>65.5</v>
          </cell>
          <cell r="X46">
            <v>-2.9298404800000002</v>
          </cell>
          <cell r="Y46">
            <v>15.383069448000001</v>
          </cell>
          <cell r="Z46">
            <v>7.8629591900000004E-2</v>
          </cell>
          <cell r="AA46">
            <v>-3.3358895739999999</v>
          </cell>
          <cell r="AB46">
            <v>15.155671862</v>
          </cell>
          <cell r="AC46">
            <v>8.7892046599999996E-2</v>
          </cell>
        </row>
        <row r="47">
          <cell r="A47">
            <v>43</v>
          </cell>
          <cell r="B47">
            <v>0.32653012599999998</v>
          </cell>
          <cell r="C47">
            <v>99.002543380000006</v>
          </cell>
          <cell r="D47">
            <v>4.0848042000000001E-2</v>
          </cell>
          <cell r="E47">
            <v>0.377878239</v>
          </cell>
          <cell r="F47">
            <v>97.648480699999993</v>
          </cell>
          <cell r="G47">
            <v>4.2621565E-2</v>
          </cell>
          <cell r="H47">
            <v>-0.804515498</v>
          </cell>
          <cell r="I47">
            <v>15.319402459999999</v>
          </cell>
          <cell r="K47">
            <v>-1.1070216129999999</v>
          </cell>
          <cell r="L47">
            <v>14.881213519999999</v>
          </cell>
          <cell r="M47">
            <v>0.125973221</v>
          </cell>
          <cell r="O47">
            <v>66.5</v>
          </cell>
          <cell r="P47">
            <v>-0.35210000000000002</v>
          </cell>
          <cell r="Q47">
            <v>7.6205999999999996</v>
          </cell>
          <cell r="R47">
            <v>8.2129999999999995E-2</v>
          </cell>
          <cell r="S47">
            <v>-0.38329999999999997</v>
          </cell>
          <cell r="T47">
            <v>7.4188999999999998</v>
          </cell>
          <cell r="U47">
            <v>9.1060000000000002E-2</v>
          </cell>
          <cell r="W47">
            <v>66.5</v>
          </cell>
          <cell r="X47">
            <v>-2.9817968279999998</v>
          </cell>
          <cell r="Y47">
            <v>15.37952958</v>
          </cell>
          <cell r="Z47">
            <v>7.9211369399999995E-2</v>
          </cell>
          <cell r="AA47">
            <v>-3.3255224910000001</v>
          </cell>
          <cell r="AB47">
            <v>15.160564192000001</v>
          </cell>
          <cell r="AC47">
            <v>8.8680264300000006E-2</v>
          </cell>
        </row>
        <row r="48">
          <cell r="A48">
            <v>44</v>
          </cell>
          <cell r="B48">
            <v>0.42436156000000003</v>
          </cell>
          <cell r="C48">
            <v>99.599976999999996</v>
          </cell>
          <cell r="D48">
            <v>4.0919281000000002E-2</v>
          </cell>
          <cell r="E48">
            <v>0.352555862</v>
          </cell>
          <cell r="F48">
            <v>98.212465789999996</v>
          </cell>
          <cell r="G48">
            <v>4.2730809000000002E-2</v>
          </cell>
          <cell r="H48">
            <v>-0.82800325500000005</v>
          </cell>
          <cell r="I48">
            <v>15.480303129999999</v>
          </cell>
          <cell r="K48">
            <v>-1.1193386919999999</v>
          </cell>
          <cell r="L48">
            <v>15.043405529999999</v>
          </cell>
          <cell r="M48">
            <v>0.127000212</v>
          </cell>
          <cell r="O48">
            <v>67</v>
          </cell>
          <cell r="P48">
            <v>-0.35210000000000002</v>
          </cell>
          <cell r="Q48">
            <v>7.7370000000000001</v>
          </cell>
          <cell r="R48">
            <v>8.2119999999999999E-2</v>
          </cell>
          <cell r="S48">
            <v>-0.38329999999999997</v>
          </cell>
          <cell r="T48">
            <v>7.5288000000000004</v>
          </cell>
          <cell r="U48">
            <v>9.1009999999999994E-2</v>
          </cell>
          <cell r="W48">
            <v>67.5</v>
          </cell>
          <cell r="X48">
            <v>-3.0298313430000001</v>
          </cell>
          <cell r="Y48">
            <v>15.37720582</v>
          </cell>
          <cell r="Z48">
            <v>7.9810334100000005E-2</v>
          </cell>
          <cell r="AA48">
            <v>-3.3130784599999998</v>
          </cell>
          <cell r="AB48">
            <v>15.166779473</v>
          </cell>
          <cell r="AC48">
            <v>8.9489105599999993E-2</v>
          </cell>
        </row>
        <row r="49">
          <cell r="A49">
            <v>45</v>
          </cell>
          <cell r="B49">
            <v>0.51635310800000001</v>
          </cell>
          <cell r="C49">
            <v>100.19176400000001</v>
          </cell>
          <cell r="D49">
            <v>4.0995523999999998E-2</v>
          </cell>
          <cell r="E49">
            <v>0.32727029699999999</v>
          </cell>
          <cell r="F49">
            <v>98.775930689999996</v>
          </cell>
          <cell r="G49">
            <v>4.2839637999999999E-2</v>
          </cell>
          <cell r="H49">
            <v>-0.84938037200000005</v>
          </cell>
          <cell r="I49">
            <v>15.64343309</v>
          </cell>
          <cell r="K49">
            <v>-1.1313678309999999</v>
          </cell>
          <cell r="L49">
            <v>15.207214430000001</v>
          </cell>
          <cell r="M49">
            <v>0.12800629199999999</v>
          </cell>
          <cell r="O49">
            <v>67.5</v>
          </cell>
          <cell r="P49">
            <v>-0.35210000000000002</v>
          </cell>
          <cell r="Q49">
            <v>7.8525999999999998</v>
          </cell>
          <cell r="R49">
            <v>8.2119999999999999E-2</v>
          </cell>
          <cell r="S49">
            <v>-0.38329999999999997</v>
          </cell>
          <cell r="T49">
            <v>7.6375000000000002</v>
          </cell>
          <cell r="U49">
            <v>9.0959999999999999E-2</v>
          </cell>
          <cell r="W49">
            <v>68.5</v>
          </cell>
          <cell r="X49">
            <v>-3.0739242240000002</v>
          </cell>
          <cell r="Y49">
            <v>15.376091067999999</v>
          </cell>
          <cell r="Z49">
            <v>8.0426086100000002E-2</v>
          </cell>
          <cell r="AA49">
            <v>-3.2987326480000001</v>
          </cell>
          <cell r="AB49">
            <v>15.174294640999999</v>
          </cell>
          <cell r="AC49">
            <v>9.0317434000000002E-2</v>
          </cell>
        </row>
        <row r="50">
          <cell r="A50">
            <v>46</v>
          </cell>
          <cell r="B50">
            <v>0.602595306</v>
          </cell>
          <cell r="C50">
            <v>100.77831980000001</v>
          </cell>
          <cell r="D50">
            <v>4.1076485000000003E-2</v>
          </cell>
          <cell r="E50">
            <v>0.30195546299999998</v>
          </cell>
          <cell r="F50">
            <v>99.339397349999999</v>
          </cell>
          <cell r="G50">
            <v>4.2947411999999997E-2</v>
          </cell>
          <cell r="H50">
            <v>-0.86869965000000005</v>
          </cell>
          <cell r="I50">
            <v>15.80872535</v>
          </cell>
          <cell r="K50">
            <v>-1.143135936</v>
          </cell>
          <cell r="L50">
            <v>15.37262729</v>
          </cell>
          <cell r="M50">
            <v>0.12899022499999999</v>
          </cell>
          <cell r="O50">
            <v>68</v>
          </cell>
          <cell r="P50">
            <v>-0.35210000000000002</v>
          </cell>
          <cell r="Q50">
            <v>7.9673999999999996</v>
          </cell>
          <cell r="R50">
            <v>8.2140000000000005E-2</v>
          </cell>
          <cell r="S50">
            <v>-0.38329999999999997</v>
          </cell>
          <cell r="T50">
            <v>7.7447999999999997</v>
          </cell>
          <cell r="U50">
            <v>9.0899999999999995E-2</v>
          </cell>
          <cell r="W50">
            <v>69.5</v>
          </cell>
          <cell r="X50">
            <v>-3.1140934759999999</v>
          </cell>
          <cell r="Y50">
            <v>15.376176765</v>
          </cell>
          <cell r="Z50">
            <v>8.1058205899999999E-2</v>
          </cell>
          <cell r="AA50">
            <v>-3.2826538310000002</v>
          </cell>
          <cell r="AB50">
            <v>15.183086936</v>
          </cell>
          <cell r="AC50">
            <v>9.11641168E-2</v>
          </cell>
        </row>
        <row r="51">
          <cell r="A51">
            <v>47</v>
          </cell>
          <cell r="B51">
            <v>0.68317076399999999</v>
          </cell>
          <cell r="C51">
            <v>101.3600411</v>
          </cell>
          <cell r="D51">
            <v>4.1161837999999999E-2</v>
          </cell>
          <cell r="E51">
            <v>0.27658385099999999</v>
          </cell>
          <cell r="F51">
            <v>99.903312200000002</v>
          </cell>
          <cell r="G51">
            <v>4.3053625999999998E-2</v>
          </cell>
          <cell r="H51">
            <v>-0.88603399199999999</v>
          </cell>
          <cell r="I51">
            <v>15.97610456</v>
          </cell>
          <cell r="K51">
            <v>-1.1546621500000001</v>
          </cell>
          <cell r="L51">
            <v>15.539622209999999</v>
          </cell>
          <cell r="M51">
            <v>0.12995114299999999</v>
          </cell>
          <cell r="O51">
            <v>68.5</v>
          </cell>
          <cell r="P51">
            <v>-0.35210000000000002</v>
          </cell>
          <cell r="Q51">
            <v>8.0815999999999999</v>
          </cell>
          <cell r="R51">
            <v>8.2159999999999997E-2</v>
          </cell>
          <cell r="S51">
            <v>-0.38329999999999997</v>
          </cell>
          <cell r="T51">
            <v>7.8509000000000002</v>
          </cell>
          <cell r="U51">
            <v>9.085E-2</v>
          </cell>
          <cell r="W51">
            <v>70.5</v>
          </cell>
          <cell r="X51">
            <v>-3.15039004</v>
          </cell>
          <cell r="Y51">
            <v>15.377453040000001</v>
          </cell>
          <cell r="Z51">
            <v>8.17062489E-2</v>
          </cell>
          <cell r="AA51">
            <v>-3.2650038960000001</v>
          </cell>
          <cell r="AB51">
            <v>15.193133896000001</v>
          </cell>
          <cell r="AC51">
            <v>9.2028027600000006E-2</v>
          </cell>
        </row>
        <row r="52">
          <cell r="A52">
            <v>48</v>
          </cell>
          <cell r="B52">
            <v>0.75815840599999995</v>
          </cell>
          <cell r="C52">
            <v>101.9373058</v>
          </cell>
          <cell r="D52">
            <v>4.1251224000000003E-2</v>
          </cell>
          <cell r="E52">
            <v>0.25115844599999998</v>
          </cell>
          <cell r="F52">
            <v>100.4680516</v>
          </cell>
          <cell r="G52">
            <v>4.3157888999999998E-2</v>
          </cell>
          <cell r="H52">
            <v>-0.90150787799999998</v>
          </cell>
          <cell r="I52">
            <v>16.14548194</v>
          </cell>
          <cell r="K52">
            <v>-1.1659583920000001</v>
          </cell>
          <cell r="L52">
            <v>15.708170170000001</v>
          </cell>
          <cell r="M52">
            <v>0.130888527</v>
          </cell>
          <cell r="O52">
            <v>69</v>
          </cell>
          <cell r="P52">
            <v>-0.35210000000000002</v>
          </cell>
          <cell r="Q52">
            <v>8.1954999999999991</v>
          </cell>
          <cell r="R52">
            <v>8.2189999999999999E-2</v>
          </cell>
          <cell r="S52">
            <v>-0.38329999999999997</v>
          </cell>
          <cell r="T52">
            <v>7.9558999999999997</v>
          </cell>
          <cell r="U52">
            <v>9.0789999999999996E-2</v>
          </cell>
          <cell r="W52">
            <v>71.5</v>
          </cell>
          <cell r="X52">
            <v>-3.1828930180000001</v>
          </cell>
          <cell r="Y52">
            <v>15.379908859</v>
          </cell>
          <cell r="Z52">
            <v>8.2369741299999993E-2</v>
          </cell>
          <cell r="AA52">
            <v>-3.2459375060000002</v>
          </cell>
          <cell r="AB52">
            <v>15.204413347999999</v>
          </cell>
          <cell r="AC52">
            <v>9.2908047600000002E-2</v>
          </cell>
        </row>
        <row r="53">
          <cell r="A53">
            <v>49</v>
          </cell>
          <cell r="B53">
            <v>0.82763673599999998</v>
          </cell>
          <cell r="C53">
            <v>102.5104735</v>
          </cell>
          <cell r="D53">
            <v>4.1344257000000002E-2</v>
          </cell>
          <cell r="E53">
            <v>0.22570599599999999</v>
          </cell>
          <cell r="F53">
            <v>101.03392700000001</v>
          </cell>
          <cell r="G53">
            <v>4.3259907E-2</v>
          </cell>
          <cell r="H53">
            <v>-0.91524158899999997</v>
          </cell>
          <cell r="I53">
            <v>16.31676727</v>
          </cell>
          <cell r="K53">
            <v>-1.177029925</v>
          </cell>
          <cell r="L53">
            <v>15.878236680000001</v>
          </cell>
          <cell r="M53">
            <v>0.13180218599999999</v>
          </cell>
          <cell r="O53">
            <v>69.5</v>
          </cell>
          <cell r="P53">
            <v>-0.35210000000000002</v>
          </cell>
          <cell r="Q53">
            <v>8.3092000000000006</v>
          </cell>
          <cell r="R53">
            <v>8.2239999999999994E-2</v>
          </cell>
          <cell r="S53">
            <v>-0.38329999999999997</v>
          </cell>
          <cell r="T53">
            <v>8.0599000000000007</v>
          </cell>
          <cell r="U53">
            <v>9.0740000000000001E-2</v>
          </cell>
          <cell r="W53">
            <v>72.5</v>
          </cell>
          <cell r="X53">
            <v>-3.21170511</v>
          </cell>
          <cell r="Y53">
            <v>15.383532169</v>
          </cell>
          <cell r="Z53">
            <v>8.3048177799999998E-2</v>
          </cell>
          <cell r="AA53">
            <v>-3.225606516</v>
          </cell>
          <cell r="AB53">
            <v>15.216902957</v>
          </cell>
          <cell r="AC53">
            <v>9.3803032800000005E-2</v>
          </cell>
        </row>
        <row r="54">
          <cell r="A54">
            <v>50</v>
          </cell>
          <cell r="B54">
            <v>0.89168630599999998</v>
          </cell>
          <cell r="C54">
            <v>103.07988520000001</v>
          </cell>
          <cell r="D54">
            <v>4.1440534000000001E-2</v>
          </cell>
          <cell r="E54">
            <v>0.20027144999999999</v>
          </cell>
          <cell r="F54">
            <v>101.6011898</v>
          </cell>
          <cell r="G54">
            <v>4.3359463000000001E-2</v>
          </cell>
          <cell r="H54">
            <v>-0.92737777200000004</v>
          </cell>
          <cell r="I54">
            <v>16.489864600000001</v>
          </cell>
          <cell r="K54">
            <v>-1.187871001</v>
          </cell>
          <cell r="L54">
            <v>16.049784519999999</v>
          </cell>
          <cell r="M54">
            <v>0.132692269</v>
          </cell>
          <cell r="O54">
            <v>70</v>
          </cell>
          <cell r="P54">
            <v>-0.35210000000000002</v>
          </cell>
          <cell r="Q54">
            <v>8.4227000000000007</v>
          </cell>
          <cell r="R54">
            <v>8.2290000000000002E-2</v>
          </cell>
          <cell r="S54">
            <v>-0.38329999999999997</v>
          </cell>
          <cell r="T54">
            <v>8.1630000000000003</v>
          </cell>
          <cell r="U54">
            <v>9.0679999999999997E-2</v>
          </cell>
          <cell r="W54">
            <v>73.5</v>
          </cell>
          <cell r="X54">
            <v>-3.2369483400000001</v>
          </cell>
          <cell r="Y54">
            <v>15.388310046000001</v>
          </cell>
          <cell r="Z54">
            <v>8.3741020700000002E-2</v>
          </cell>
          <cell r="AA54">
            <v>-3.2041461149999999</v>
          </cell>
          <cell r="AB54">
            <v>15.230581504</v>
          </cell>
          <cell r="AC54">
            <v>9.4711916100000001E-2</v>
          </cell>
        </row>
        <row r="55">
          <cell r="A55">
            <v>51</v>
          </cell>
          <cell r="B55">
            <v>0.95039152999999998</v>
          </cell>
          <cell r="C55">
            <v>103.645864</v>
          </cell>
          <cell r="D55">
            <v>4.1539634999999998E-2</v>
          </cell>
          <cell r="E55">
            <v>0.17491335599999999</v>
          </cell>
          <cell r="F55">
            <v>102.17003579999999</v>
          </cell>
          <cell r="G55">
            <v>4.3456406000000003E-2</v>
          </cell>
          <cell r="H55">
            <v>-0.93806981899999997</v>
          </cell>
          <cell r="I55">
            <v>16.664675290000002</v>
          </cell>
          <cell r="K55">
            <v>-1.1984840729999999</v>
          </cell>
          <cell r="L55">
            <v>16.2227706</v>
          </cell>
          <cell r="M55">
            <v>0.13355910800000001</v>
          </cell>
          <cell r="O55">
            <v>70.5</v>
          </cell>
          <cell r="P55">
            <v>-0.35210000000000002</v>
          </cell>
          <cell r="Q55">
            <v>8.5358000000000001</v>
          </cell>
          <cell r="R55">
            <v>8.2350000000000007E-2</v>
          </cell>
          <cell r="S55">
            <v>-0.38329999999999997</v>
          </cell>
          <cell r="T55">
            <v>8.2651000000000003</v>
          </cell>
          <cell r="U55">
            <v>9.0620000000000006E-2</v>
          </cell>
          <cell r="W55">
            <v>74.5</v>
          </cell>
          <cell r="X55">
            <v>-3.2587601099999999</v>
          </cell>
          <cell r="Y55">
            <v>15.394228829999999</v>
          </cell>
          <cell r="Z55">
            <v>8.4447699799999998E-2</v>
          </cell>
          <cell r="AA55">
            <v>-3.1816902370000002</v>
          </cell>
          <cell r="AB55">
            <v>15.245427447999999</v>
          </cell>
          <cell r="AC55">
            <v>9.5633594700000005E-2</v>
          </cell>
        </row>
        <row r="56">
          <cell r="A56">
            <v>52</v>
          </cell>
          <cell r="B56">
            <v>1.0038300060000001</v>
          </cell>
          <cell r="C56">
            <v>104.208713</v>
          </cell>
          <cell r="D56">
            <v>4.1641136000000002E-2</v>
          </cell>
          <cell r="E56">
            <v>0.14970008100000001</v>
          </cell>
          <cell r="F56">
            <v>102.7406094</v>
          </cell>
          <cell r="G56">
            <v>4.3550638000000003E-2</v>
          </cell>
          <cell r="H56">
            <v>-0.94747793999999996</v>
          </cell>
          <cell r="I56">
            <v>16.84109948</v>
          </cell>
          <cell r="K56">
            <v>-1.2088539469999999</v>
          </cell>
          <cell r="L56">
            <v>16.397153629999998</v>
          </cell>
          <cell r="M56">
            <v>0.13440338600000001</v>
          </cell>
          <cell r="O56">
            <v>71</v>
          </cell>
          <cell r="P56">
            <v>-0.35210000000000002</v>
          </cell>
          <cell r="Q56">
            <v>8.6479999999999997</v>
          </cell>
          <cell r="R56">
            <v>8.2409999999999997E-2</v>
          </cell>
          <cell r="S56">
            <v>-0.38329999999999997</v>
          </cell>
          <cell r="T56">
            <v>8.3666</v>
          </cell>
          <cell r="U56">
            <v>9.0560000000000002E-2</v>
          </cell>
          <cell r="W56">
            <v>75.5</v>
          </cell>
          <cell r="X56">
            <v>-3.2772815460000002</v>
          </cell>
          <cell r="Y56">
            <v>15.40127496</v>
          </cell>
          <cell r="Z56">
            <v>8.5167651400000002E-2</v>
          </cell>
          <cell r="AA56">
            <v>-3.1583634749999998</v>
          </cell>
          <cell r="AB56">
            <v>15.261419664</v>
          </cell>
          <cell r="AC56">
            <v>9.6566992000000004E-2</v>
          </cell>
        </row>
        <row r="57">
          <cell r="A57">
            <v>53</v>
          </cell>
          <cell r="B57">
            <v>1.0521356900000001</v>
          </cell>
          <cell r="C57">
            <v>104.7687256</v>
          </cell>
          <cell r="D57">
            <v>4.1744601999999999E-2</v>
          </cell>
          <cell r="E57">
            <v>0.12470671</v>
          </cell>
          <cell r="F57">
            <v>103.3130077</v>
          </cell>
          <cell r="G57">
            <v>4.3642106999999999E-2</v>
          </cell>
          <cell r="H57">
            <v>-0.955765694</v>
          </cell>
          <cell r="I57">
            <v>17.01903746</v>
          </cell>
          <cell r="K57">
            <v>-1.2189650869999999</v>
          </cell>
          <cell r="L57">
            <v>16.572891219999999</v>
          </cell>
          <cell r="M57">
            <v>0.13522598999999999</v>
          </cell>
          <cell r="O57">
            <v>71.5</v>
          </cell>
          <cell r="P57">
            <v>-0.35210000000000002</v>
          </cell>
          <cell r="Q57">
            <v>8.7593999999999994</v>
          </cell>
          <cell r="R57">
            <v>8.2479999999999998E-2</v>
          </cell>
          <cell r="S57">
            <v>-0.38329999999999997</v>
          </cell>
          <cell r="T57">
            <v>8.4675999999999991</v>
          </cell>
          <cell r="U57">
            <v>9.0499999999999997E-2</v>
          </cell>
          <cell r="W57">
            <v>76.5</v>
          </cell>
          <cell r="X57">
            <v>-3.2926837739999999</v>
          </cell>
          <cell r="Y57">
            <v>15.409432519999999</v>
          </cell>
          <cell r="Z57">
            <v>8.5900183599999999E-2</v>
          </cell>
          <cell r="AA57">
            <v>-3.1342828329999999</v>
          </cell>
          <cell r="AB57">
            <v>15.278537278</v>
          </cell>
          <cell r="AC57">
            <v>9.7511045899999996E-2</v>
          </cell>
        </row>
        <row r="58">
          <cell r="A58">
            <v>54</v>
          </cell>
          <cell r="B58">
            <v>1.0953668999999999</v>
          </cell>
          <cell r="C58">
            <v>105.3261638</v>
          </cell>
          <cell r="D58">
            <v>4.1849606999999997E-2</v>
          </cell>
          <cell r="E58">
            <v>0.100012514</v>
          </cell>
          <cell r="F58">
            <v>103.8872839</v>
          </cell>
          <cell r="G58">
            <v>4.3730790999999998E-2</v>
          </cell>
          <cell r="H58">
            <v>-0.963096972</v>
          </cell>
          <cell r="I58">
            <v>17.198390799999999</v>
          </cell>
          <cell r="K58">
            <v>-1.2287982120000001</v>
          </cell>
          <cell r="L58">
            <v>16.749941870000001</v>
          </cell>
          <cell r="M58">
            <v>0.136028014</v>
          </cell>
          <cell r="O58">
            <v>72</v>
          </cell>
          <cell r="P58">
            <v>-0.35210000000000002</v>
          </cell>
          <cell r="Q58">
            <v>8.8696999999999999</v>
          </cell>
          <cell r="R58">
            <v>8.2540000000000002E-2</v>
          </cell>
          <cell r="S58">
            <v>-0.38329999999999997</v>
          </cell>
          <cell r="T58">
            <v>8.5678999999999998</v>
          </cell>
          <cell r="U58">
            <v>9.0429999999999996E-2</v>
          </cell>
          <cell r="W58">
            <v>77.5</v>
          </cell>
          <cell r="X58">
            <v>-3.305124073</v>
          </cell>
          <cell r="Y58">
            <v>15.418686911</v>
          </cell>
          <cell r="Z58">
            <v>8.6644667100000003E-2</v>
          </cell>
          <cell r="AA58">
            <v>-3.109557879</v>
          </cell>
          <cell r="AB58">
            <v>15.296759667</v>
          </cell>
          <cell r="AC58">
            <v>9.8464710100000005E-2</v>
          </cell>
        </row>
        <row r="59">
          <cell r="A59">
            <v>55</v>
          </cell>
          <cell r="B59">
            <v>1.133652119</v>
          </cell>
          <cell r="C59">
            <v>105.8812823</v>
          </cell>
          <cell r="D59">
            <v>4.1955723E-2</v>
          </cell>
          <cell r="E59">
            <v>7.5698880999999996E-2</v>
          </cell>
          <cell r="F59">
            <v>104.4634511</v>
          </cell>
          <cell r="G59">
            <v>4.3816701E-2</v>
          </cell>
          <cell r="H59">
            <v>-0.96963343400000002</v>
          </cell>
          <cell r="I59">
            <v>17.379063410000001</v>
          </cell>
          <cell r="K59">
            <v>-1.2383308550000001</v>
          </cell>
          <cell r="L59">
            <v>16.928265870000001</v>
          </cell>
          <cell r="M59">
            <v>0.13681073899999999</v>
          </cell>
          <cell r="O59">
            <v>72.5</v>
          </cell>
          <cell r="P59">
            <v>-0.35210000000000002</v>
          </cell>
          <cell r="Q59">
            <v>8.9787999999999997</v>
          </cell>
          <cell r="R59">
            <v>8.2619999999999999E-2</v>
          </cell>
          <cell r="S59">
            <v>-0.38329999999999997</v>
          </cell>
          <cell r="T59">
            <v>8.6674000000000007</v>
          </cell>
          <cell r="U59">
            <v>9.0370000000000006E-2</v>
          </cell>
          <cell r="W59">
            <v>78.5</v>
          </cell>
          <cell r="X59">
            <v>-3.314768951</v>
          </cell>
          <cell r="Y59">
            <v>15.429022732</v>
          </cell>
          <cell r="Z59">
            <v>8.7400421199999995E-2</v>
          </cell>
          <cell r="AA59">
            <v>-3.084290931</v>
          </cell>
          <cell r="AB59">
            <v>15.316066442</v>
          </cell>
          <cell r="AC59">
            <v>9.94269552E-2</v>
          </cell>
        </row>
        <row r="60">
          <cell r="A60">
            <v>56</v>
          </cell>
          <cell r="B60">
            <v>1.167104213</v>
          </cell>
          <cell r="C60">
            <v>106.43431459999999</v>
          </cell>
          <cell r="D60">
            <v>4.2062532E-2</v>
          </cell>
          <cell r="E60">
            <v>5.1847635000000003E-2</v>
          </cell>
          <cell r="F60">
            <v>105.04148530000001</v>
          </cell>
          <cell r="G60">
            <v>4.3899867000000002E-2</v>
          </cell>
          <cell r="H60">
            <v>-0.97553235500000002</v>
          </cell>
          <cell r="I60">
            <v>17.560962450000002</v>
          </cell>
          <cell r="K60">
            <v>-1.247537914</v>
          </cell>
          <cell r="L60">
            <v>17.107826150000001</v>
          </cell>
          <cell r="M60">
            <v>0.13757560599999999</v>
          </cell>
          <cell r="O60">
            <v>73</v>
          </cell>
          <cell r="P60">
            <v>-0.35210000000000002</v>
          </cell>
          <cell r="Q60">
            <v>9.0864999999999991</v>
          </cell>
          <cell r="R60">
            <v>8.269E-2</v>
          </cell>
          <cell r="S60">
            <v>-0.38329999999999997</v>
          </cell>
          <cell r="T60">
            <v>8.7660999999999998</v>
          </cell>
          <cell r="U60">
            <v>9.0310000000000001E-2</v>
          </cell>
          <cell r="W60">
            <v>79.5</v>
          </cell>
          <cell r="X60">
            <v>-3.3217859920000001</v>
          </cell>
          <cell r="Y60">
            <v>15.440424387</v>
          </cell>
          <cell r="Z60">
            <v>8.8166744399999997E-2</v>
          </cell>
          <cell r="AA60">
            <v>-3.0585772919999998</v>
          </cell>
          <cell r="AB60">
            <v>15.336437447</v>
          </cell>
          <cell r="AC60">
            <v>0.10039676929999999</v>
          </cell>
        </row>
        <row r="61">
          <cell r="A61">
            <v>57</v>
          </cell>
          <cell r="B61">
            <v>1.1958453529999999</v>
          </cell>
          <cell r="C61">
            <v>106.98547689999999</v>
          </cell>
          <cell r="D61">
            <v>4.2169628000000001E-2</v>
          </cell>
          <cell r="E61">
            <v>2.853967E-2</v>
          </cell>
          <cell r="F61">
            <v>105.62132870000001</v>
          </cell>
          <cell r="G61">
            <v>4.3980337000000001E-2</v>
          </cell>
          <cell r="H61">
            <v>-0.98093791500000005</v>
          </cell>
          <cell r="I61">
            <v>17.74400082</v>
          </cell>
          <cell r="K61">
            <v>-1.2563921790000001</v>
          </cell>
          <cell r="L61">
            <v>17.28858894</v>
          </cell>
          <cell r="M61">
            <v>0.13832419300000001</v>
          </cell>
          <cell r="O61">
            <v>73.5</v>
          </cell>
          <cell r="P61">
            <v>-0.35210000000000002</v>
          </cell>
          <cell r="Q61">
            <v>9.1927000000000003</v>
          </cell>
          <cell r="R61">
            <v>8.276E-2</v>
          </cell>
          <cell r="S61">
            <v>-0.38329999999999997</v>
          </cell>
          <cell r="T61">
            <v>8.8637999999999995</v>
          </cell>
          <cell r="U61">
            <v>9.0249999999999997E-2</v>
          </cell>
          <cell r="W61">
            <v>80.5</v>
          </cell>
          <cell r="X61">
            <v>-3.3263457949999999</v>
          </cell>
          <cell r="Y61">
            <v>15.452875806</v>
          </cell>
          <cell r="Z61">
            <v>8.8942897000000007E-2</v>
          </cell>
          <cell r="AA61">
            <v>-3.032505499</v>
          </cell>
          <cell r="AB61">
            <v>15.357852744000001</v>
          </cell>
          <cell r="AC61">
            <v>0.1013731591</v>
          </cell>
        </row>
        <row r="62">
          <cell r="A62">
            <v>58</v>
          </cell>
          <cell r="B62">
            <v>1.220004233</v>
          </cell>
          <cell r="C62">
            <v>107.53496800000001</v>
          </cell>
          <cell r="D62">
            <v>4.2276619000000001E-2</v>
          </cell>
          <cell r="E62">
            <v>5.853853E-3</v>
          </cell>
          <cell r="F62">
            <v>106.2028921</v>
          </cell>
          <cell r="G62">
            <v>4.4058171E-2</v>
          </cell>
          <cell r="H62">
            <v>-0.98600651800000005</v>
          </cell>
          <cell r="I62">
            <v>17.928091210000002</v>
          </cell>
          <cell r="K62">
            <v>-1.264864846</v>
          </cell>
          <cell r="L62">
            <v>17.470524439999998</v>
          </cell>
          <cell r="M62">
            <v>0.139058192</v>
          </cell>
          <cell r="O62">
            <v>74</v>
          </cell>
          <cell r="P62">
            <v>-0.35210000000000002</v>
          </cell>
          <cell r="Q62">
            <v>9.2973999999999997</v>
          </cell>
          <cell r="R62">
            <v>8.2830000000000001E-2</v>
          </cell>
          <cell r="S62">
            <v>-0.38329999999999997</v>
          </cell>
          <cell r="T62">
            <v>8.9601000000000006</v>
          </cell>
          <cell r="U62">
            <v>9.0179999999999996E-2</v>
          </cell>
          <cell r="W62">
            <v>81.5</v>
          </cell>
          <cell r="X62">
            <v>-3.3286027310000001</v>
          </cell>
          <cell r="Y62">
            <v>15.466362178000001</v>
          </cell>
          <cell r="Z62">
            <v>8.9728201899999999E-2</v>
          </cell>
          <cell r="AA62">
            <v>-3.0061575999999999</v>
          </cell>
          <cell r="AB62">
            <v>15.380292613</v>
          </cell>
          <cell r="AC62">
            <v>0.1023551503</v>
          </cell>
        </row>
        <row r="63">
          <cell r="A63">
            <v>59</v>
          </cell>
          <cell r="B63">
            <v>1.2397158559999999</v>
          </cell>
          <cell r="C63">
            <v>108.0829695</v>
          </cell>
          <cell r="D63">
            <v>4.2383128999999999E-2</v>
          </cell>
          <cell r="E63">
            <v>-1.6133871000000001E-2</v>
          </cell>
          <cell r="F63">
            <v>106.78605829999999</v>
          </cell>
          <cell r="G63">
            <v>4.4133440000000003E-2</v>
          </cell>
          <cell r="H63">
            <v>-0.99086693999999997</v>
          </cell>
          <cell r="I63">
            <v>18.113156249999999</v>
          </cell>
          <cell r="K63">
            <v>-1.272926011</v>
          </cell>
          <cell r="L63">
            <v>17.65360733</v>
          </cell>
          <cell r="M63">
            <v>0.139779387</v>
          </cell>
          <cell r="O63">
            <v>74.5</v>
          </cell>
          <cell r="P63">
            <v>-0.35210000000000002</v>
          </cell>
          <cell r="Q63">
            <v>9.4009999999999998</v>
          </cell>
          <cell r="R63">
            <v>8.2890000000000005E-2</v>
          </cell>
          <cell r="S63">
            <v>-0.38329999999999997</v>
          </cell>
          <cell r="T63">
            <v>9.0551999999999992</v>
          </cell>
          <cell r="U63">
            <v>9.0120000000000006E-2</v>
          </cell>
          <cell r="W63">
            <v>82.5</v>
          </cell>
          <cell r="X63">
            <v>-3.3287252770000002</v>
          </cell>
          <cell r="Y63">
            <v>15.480867041</v>
          </cell>
          <cell r="Z63">
            <v>9.0521874799999999E-2</v>
          </cell>
          <cell r="AA63">
            <v>-2.9796094480000002</v>
          </cell>
          <cell r="AB63">
            <v>15.403737534999999</v>
          </cell>
          <cell r="AC63">
            <v>0.1033417884</v>
          </cell>
        </row>
        <row r="64">
          <cell r="A64">
            <v>60</v>
          </cell>
          <cell r="B64">
            <v>1.255121285</v>
          </cell>
          <cell r="C64">
            <v>108.6296457</v>
          </cell>
          <cell r="D64">
            <v>4.2488803999999998E-2</v>
          </cell>
          <cell r="E64">
            <v>-3.7351180999999997E-2</v>
          </cell>
          <cell r="F64">
            <v>107.37068410000001</v>
          </cell>
          <cell r="G64">
            <v>4.4206217999999999E-2</v>
          </cell>
          <cell r="H64">
            <v>-0.99564440200000004</v>
          </cell>
          <cell r="I64">
            <v>18.299122860000001</v>
          </cell>
          <cell r="K64">
            <v>-1.2805451400000001</v>
          </cell>
          <cell r="L64">
            <v>17.837817220000002</v>
          </cell>
          <cell r="M64">
            <v>0.140489635</v>
          </cell>
          <cell r="O64">
            <v>75</v>
          </cell>
          <cell r="P64">
            <v>-0.35210000000000002</v>
          </cell>
          <cell r="Q64">
            <v>9.5031999999999996</v>
          </cell>
          <cell r="R64">
            <v>8.2949999999999996E-2</v>
          </cell>
          <cell r="S64">
            <v>-0.38329999999999997</v>
          </cell>
          <cell r="T64">
            <v>9.1489999999999991</v>
          </cell>
          <cell r="U64">
            <v>9.0050000000000005E-2</v>
          </cell>
          <cell r="W64">
            <v>83.5</v>
          </cell>
          <cell r="X64">
            <v>-3.3268701799999998</v>
          </cell>
          <cell r="Y64">
            <v>15.496374654</v>
          </cell>
          <cell r="Z64">
            <v>9.1323162099999994E-2</v>
          </cell>
          <cell r="AA64">
            <v>-2.9529309929999998</v>
          </cell>
          <cell r="AB64">
            <v>15.428168190999999</v>
          </cell>
          <cell r="AC64">
            <v>0.10433213919999999</v>
          </cell>
        </row>
        <row r="65">
          <cell r="A65">
            <v>61</v>
          </cell>
          <cell r="B65">
            <v>1.2663673980000001</v>
          </cell>
          <cell r="C65">
            <v>109.1751441</v>
          </cell>
          <cell r="D65">
            <v>4.2593311000000002E-2</v>
          </cell>
          <cell r="E65">
            <v>-5.7729946999999997E-2</v>
          </cell>
          <cell r="F65">
            <v>107.9566031</v>
          </cell>
          <cell r="G65">
            <v>4.4276587999999999E-2</v>
          </cell>
          <cell r="H65">
            <v>-1.0004538860000001</v>
          </cell>
          <cell r="I65">
            <v>18.485924130000001</v>
          </cell>
          <cell r="K65">
            <v>-1.2876915250000001</v>
          </cell>
          <cell r="L65">
            <v>18.02313904</v>
          </cell>
          <cell r="M65">
            <v>0.14119084200000001</v>
          </cell>
          <cell r="O65">
            <v>75.5</v>
          </cell>
          <cell r="P65">
            <v>-0.35210000000000002</v>
          </cell>
          <cell r="Q65">
            <v>9.6041000000000007</v>
          </cell>
          <cell r="R65">
            <v>8.301E-2</v>
          </cell>
          <cell r="S65">
            <v>-0.38329999999999997</v>
          </cell>
          <cell r="T65">
            <v>9.2417999999999996</v>
          </cell>
          <cell r="U65">
            <v>8.9990000000000001E-2</v>
          </cell>
          <cell r="W65">
            <v>84.5</v>
          </cell>
          <cell r="X65">
            <v>-3.323188896</v>
          </cell>
          <cell r="Y65">
            <v>15.512869363</v>
          </cell>
          <cell r="Z65">
            <v>9.2131305400000002E-2</v>
          </cell>
          <cell r="AA65">
            <v>-2.9261865920000001</v>
          </cell>
          <cell r="AB65">
            <v>15.453565451999999</v>
          </cell>
          <cell r="AC65">
            <v>0.10532528920000001</v>
          </cell>
        </row>
        <row r="66">
          <cell r="A66">
            <v>62</v>
          </cell>
          <cell r="B66">
            <v>1.273606657</v>
          </cell>
          <cell r="C66">
            <v>109.7195954</v>
          </cell>
          <cell r="D66">
            <v>4.2696341999999998E-2</v>
          </cell>
          <cell r="E66">
            <v>-7.7206672000000004E-2</v>
          </cell>
          <cell r="F66">
            <v>108.5436278</v>
          </cell>
          <cell r="G66">
            <v>4.4344632000000002E-2</v>
          </cell>
          <cell r="H66">
            <v>-1.0053996679999999</v>
          </cell>
          <cell r="I66">
            <v>18.67349965</v>
          </cell>
          <cell r="K66">
            <v>-1.2943320760000001</v>
          </cell>
          <cell r="L66">
            <v>18.209564180000001</v>
          </cell>
          <cell r="M66">
            <v>0.141884974</v>
          </cell>
          <cell r="O66">
            <v>76</v>
          </cell>
          <cell r="P66">
            <v>-0.35210000000000002</v>
          </cell>
          <cell r="Q66">
            <v>9.7033000000000005</v>
          </cell>
          <cell r="R66">
            <v>8.3070000000000005E-2</v>
          </cell>
          <cell r="S66">
            <v>-0.38329999999999997</v>
          </cell>
          <cell r="T66">
            <v>9.3337000000000003</v>
          </cell>
          <cell r="U66">
            <v>8.992E-2</v>
          </cell>
          <cell r="W66">
            <v>85.5</v>
          </cell>
          <cell r="X66">
            <v>-3.3178270159999999</v>
          </cell>
          <cell r="Y66">
            <v>15.530335632</v>
          </cell>
          <cell r="Z66">
            <v>9.2945544300000002E-2</v>
          </cell>
          <cell r="AA66">
            <v>-2.8994353070000001</v>
          </cell>
          <cell r="AB66">
            <v>15.479910373999999</v>
          </cell>
          <cell r="AC66">
            <v>0.10632034629999999</v>
          </cell>
        </row>
        <row r="67">
          <cell r="A67">
            <v>63</v>
          </cell>
          <cell r="B67">
            <v>1.276996893</v>
          </cell>
          <cell r="C67">
            <v>110.2631136</v>
          </cell>
          <cell r="D67">
            <v>4.2797614999999997E-2</v>
          </cell>
          <cell r="E67">
            <v>-9.5722829999999995E-2</v>
          </cell>
          <cell r="F67">
            <v>109.13155209999999</v>
          </cell>
          <cell r="G67">
            <v>4.4410435999999998E-2</v>
          </cell>
          <cell r="H67">
            <v>-1.010575003</v>
          </cell>
          <cell r="I67">
            <v>18.86179576</v>
          </cell>
          <cell r="K67">
            <v>-1.300441561</v>
          </cell>
          <cell r="L67">
            <v>18.397087599999999</v>
          </cell>
          <cell r="M67">
            <v>0.14257393900000001</v>
          </cell>
          <cell r="O67">
            <v>76.5</v>
          </cell>
          <cell r="P67">
            <v>-0.35210000000000002</v>
          </cell>
          <cell r="Q67">
            <v>9.8007000000000009</v>
          </cell>
          <cell r="R67">
            <v>8.3110000000000003E-2</v>
          </cell>
          <cell r="S67">
            <v>-0.38329999999999997</v>
          </cell>
          <cell r="T67">
            <v>9.4252000000000002</v>
          </cell>
          <cell r="U67">
            <v>8.9849999999999999E-2</v>
          </cell>
          <cell r="W67">
            <v>86.5</v>
          </cell>
          <cell r="X67">
            <v>-3.310923871</v>
          </cell>
          <cell r="Y67">
            <v>15.548758064999999</v>
          </cell>
          <cell r="Z67">
            <v>9.37651184E-2</v>
          </cell>
          <cell r="AA67">
            <v>-2.8727312110000001</v>
          </cell>
          <cell r="AB67">
            <v>15.507184187</v>
          </cell>
          <cell r="AC67">
            <v>0.1073164399</v>
          </cell>
        </row>
        <row r="68">
          <cell r="A68">
            <v>64</v>
          </cell>
          <cell r="B68">
            <v>1.2767011189999999</v>
          </cell>
          <cell r="C68">
            <v>110.8057967</v>
          </cell>
          <cell r="D68">
            <v>4.2896877E-2</v>
          </cell>
          <cell r="E68">
            <v>-0.11322512799999999</v>
          </cell>
          <cell r="F68">
            <v>109.7201531</v>
          </cell>
          <cell r="G68">
            <v>4.4474083999999997E-2</v>
          </cell>
          <cell r="H68">
            <v>-1.016061941</v>
          </cell>
          <cell r="I68">
            <v>19.05076579</v>
          </cell>
          <cell r="K68">
            <v>-1.3059890110000001</v>
          </cell>
          <cell r="L68">
            <v>18.585712430000001</v>
          </cell>
          <cell r="M68">
            <v>0.14325970900000001</v>
          </cell>
          <cell r="O68">
            <v>77</v>
          </cell>
          <cell r="P68">
            <v>-0.35210000000000002</v>
          </cell>
          <cell r="Q68">
            <v>9.8963000000000001</v>
          </cell>
          <cell r="R68">
            <v>8.3140000000000006E-2</v>
          </cell>
          <cell r="S68">
            <v>-0.38329999999999997</v>
          </cell>
          <cell r="T68">
            <v>9.5166000000000004</v>
          </cell>
          <cell r="U68">
            <v>8.9789999999999995E-2</v>
          </cell>
          <cell r="W68">
            <v>87.5</v>
          </cell>
          <cell r="X68">
            <v>-3.3026122720000002</v>
          </cell>
          <cell r="Y68">
            <v>15.568121425999999</v>
          </cell>
          <cell r="Z68">
            <v>9.4589270200000006E-2</v>
          </cell>
          <cell r="AA68">
            <v>-2.8461236830000001</v>
          </cell>
          <cell r="AB68">
            <v>15.535368292999999</v>
          </cell>
          <cell r="AC68">
            <v>0.1083127212</v>
          </cell>
        </row>
        <row r="69">
          <cell r="A69">
            <v>65</v>
          </cell>
          <cell r="B69">
            <v>1.272887366</v>
          </cell>
          <cell r="C69">
            <v>111.34772649999999</v>
          </cell>
          <cell r="D69">
            <v>4.2993903999999999E-2</v>
          </cell>
          <cell r="E69">
            <v>-0.129665689</v>
          </cell>
          <cell r="F69">
            <v>110.3091934</v>
          </cell>
          <cell r="G69">
            <v>4.4535661999999997E-2</v>
          </cell>
          <cell r="H69">
            <v>-1.0219312410000001</v>
          </cell>
          <cell r="I69">
            <v>19.24037019</v>
          </cell>
          <cell r="K69">
            <v>-1.3109469410000001</v>
          </cell>
          <cell r="L69">
            <v>18.775447280000002</v>
          </cell>
          <cell r="M69">
            <v>0.14394421600000001</v>
          </cell>
          <cell r="O69">
            <v>77.5</v>
          </cell>
          <cell r="P69">
            <v>-0.35210000000000002</v>
          </cell>
          <cell r="Q69">
            <v>9.9901999999999997</v>
          </cell>
          <cell r="R69">
            <v>8.3169999999999994E-2</v>
          </cell>
          <cell r="S69">
            <v>-0.38329999999999997</v>
          </cell>
          <cell r="T69">
            <v>9.6085999999999991</v>
          </cell>
          <cell r="U69">
            <v>8.9719999999999994E-2</v>
          </cell>
          <cell r="W69">
            <v>88.5</v>
          </cell>
          <cell r="X69">
            <v>-3.2930183610000001</v>
          </cell>
          <cell r="Y69">
            <v>15.588410651</v>
          </cell>
          <cell r="Z69">
            <v>9.5417246499999997E-2</v>
          </cell>
          <cell r="AA69">
            <v>-2.8196577039999999</v>
          </cell>
          <cell r="AB69">
            <v>15.564444257</v>
          </cell>
          <cell r="AC69">
            <v>0.10930836369999999</v>
          </cell>
        </row>
        <row r="70">
          <cell r="A70">
            <v>66</v>
          </cell>
          <cell r="B70">
            <v>1.2657285359999999</v>
          </cell>
          <cell r="C70">
            <v>111.88896939999999</v>
          </cell>
          <cell r="D70">
            <v>4.3088503E-2</v>
          </cell>
          <cell r="E70">
            <v>-0.14500217900000001</v>
          </cell>
          <cell r="F70">
            <v>110.89842280000001</v>
          </cell>
          <cell r="G70">
            <v>4.4595254000000001E-2</v>
          </cell>
          <cell r="H70">
            <v>-1.0282423759999999</v>
          </cell>
          <cell r="I70">
            <v>19.43057662</v>
          </cell>
          <cell r="K70">
            <v>-1.3152895339999999</v>
          </cell>
          <cell r="L70">
            <v>18.966307</v>
          </cell>
          <cell r="M70">
            <v>0.14462935900000001</v>
          </cell>
          <cell r="O70">
            <v>78</v>
          </cell>
          <cell r="P70">
            <v>-0.35210000000000002</v>
          </cell>
          <cell r="Q70">
            <v>10.082700000000001</v>
          </cell>
          <cell r="R70">
            <v>8.3180000000000004E-2</v>
          </cell>
          <cell r="S70">
            <v>-0.38329999999999997</v>
          </cell>
          <cell r="T70">
            <v>9.7014999999999993</v>
          </cell>
          <cell r="U70">
            <v>8.9649999999999994E-2</v>
          </cell>
          <cell r="W70">
            <v>89.5</v>
          </cell>
          <cell r="X70">
            <v>-3.2822608130000002</v>
          </cell>
          <cell r="Y70">
            <v>15.60961101</v>
          </cell>
          <cell r="Z70">
            <v>9.6248300499999995E-2</v>
          </cell>
          <cell r="AA70">
            <v>-2.793374145</v>
          </cell>
          <cell r="AB70">
            <v>15.594393802000001</v>
          </cell>
          <cell r="AC70">
            <v>0.1103025629</v>
          </cell>
        </row>
        <row r="71">
          <cell r="A71">
            <v>67</v>
          </cell>
          <cell r="B71">
            <v>1.2554022810000001</v>
          </cell>
          <cell r="C71">
            <v>112.42957610000001</v>
          </cell>
          <cell r="D71">
            <v>4.3180512999999997E-2</v>
          </cell>
          <cell r="E71">
            <v>-0.15919788500000001</v>
          </cell>
          <cell r="F71">
            <v>111.4875806</v>
          </cell>
          <cell r="G71">
            <v>4.4652942000000001E-2</v>
          </cell>
          <cell r="H71">
            <v>-1.0350436080000001</v>
          </cell>
          <cell r="I71">
            <v>19.621360070000001</v>
          </cell>
          <cell r="K71">
            <v>-1.3189929250000001</v>
          </cell>
          <cell r="L71">
            <v>19.158312670000001</v>
          </cell>
          <cell r="M71">
            <v>0.14531699000000001</v>
          </cell>
          <cell r="O71">
            <v>78.5</v>
          </cell>
          <cell r="P71">
            <v>-0.35210000000000002</v>
          </cell>
          <cell r="Q71">
            <v>10.174099999999999</v>
          </cell>
          <cell r="R71">
            <v>8.3180000000000004E-2</v>
          </cell>
          <cell r="S71">
            <v>-0.38329999999999997</v>
          </cell>
          <cell r="T71">
            <v>9.7957000000000001</v>
          </cell>
          <cell r="U71">
            <v>8.9590000000000003E-2</v>
          </cell>
          <cell r="W71">
            <v>90.5</v>
          </cell>
          <cell r="X71">
            <v>-3.2704546090000002</v>
          </cell>
          <cell r="Y71">
            <v>15.631707349999999</v>
          </cell>
          <cell r="Z71">
            <v>9.7081694100000004E-2</v>
          </cell>
          <cell r="AA71">
            <v>-2.7673100470000001</v>
          </cell>
          <cell r="AB71">
            <v>15.625198798</v>
          </cell>
          <cell r="AC71">
            <v>0.111294537</v>
          </cell>
        </row>
        <row r="72">
          <cell r="A72">
            <v>68</v>
          </cell>
          <cell r="B72">
            <v>1.242090871</v>
          </cell>
          <cell r="C72">
            <v>112.9695827</v>
          </cell>
          <cell r="D72">
            <v>4.3269806000000001E-2</v>
          </cell>
          <cell r="E72">
            <v>-0.17222174800000001</v>
          </cell>
          <cell r="F72">
            <v>112.0763967</v>
          </cell>
          <cell r="G72">
            <v>4.4708809000000002E-2</v>
          </cell>
          <cell r="H72">
            <v>-1.042372125</v>
          </cell>
          <cell r="I72">
            <v>19.8127028</v>
          </cell>
          <cell r="K72">
            <v>-1.3220353149999999</v>
          </cell>
          <cell r="L72">
            <v>19.351491630000002</v>
          </cell>
          <cell r="M72">
            <v>0.146008903</v>
          </cell>
          <cell r="O72">
            <v>79</v>
          </cell>
          <cell r="P72">
            <v>-0.35210000000000002</v>
          </cell>
          <cell r="Q72">
            <v>10.264900000000001</v>
          </cell>
          <cell r="R72">
            <v>8.3159999999999998E-2</v>
          </cell>
          <cell r="S72">
            <v>-0.38329999999999997</v>
          </cell>
          <cell r="T72">
            <v>9.8915000000000006</v>
          </cell>
          <cell r="U72">
            <v>8.9520000000000002E-2</v>
          </cell>
          <cell r="W72">
            <v>91.5</v>
          </cell>
          <cell r="X72">
            <v>-3.2577036160000001</v>
          </cell>
          <cell r="Y72">
            <v>15.654685627999999</v>
          </cell>
          <cell r="Z72">
            <v>9.7916697600000005E-2</v>
          </cell>
          <cell r="AA72">
            <v>-2.741498897</v>
          </cell>
          <cell r="AB72">
            <v>15.656841259</v>
          </cell>
          <cell r="AC72">
            <v>0.1122835261</v>
          </cell>
        </row>
        <row r="73">
          <cell r="A73">
            <v>69</v>
          </cell>
          <cell r="B73">
            <v>1.225981067</v>
          </cell>
          <cell r="C73">
            <v>113.5090108</v>
          </cell>
          <cell r="D73">
            <v>4.3356287E-2</v>
          </cell>
          <cell r="E73">
            <v>-0.184048358</v>
          </cell>
          <cell r="F73">
            <v>112.6645943</v>
          </cell>
          <cell r="G73">
            <v>4.4762936000000003E-2</v>
          </cell>
          <cell r="H73">
            <v>-1.0502542319999999</v>
          </cell>
          <cell r="I73">
            <v>20.004594399999998</v>
          </cell>
          <cell r="K73">
            <v>-1.3243981330000001</v>
          </cell>
          <cell r="L73">
            <v>19.54587708</v>
          </cell>
          <cell r="M73">
            <v>0.14670681299999999</v>
          </cell>
          <cell r="O73">
            <v>79.5</v>
          </cell>
          <cell r="P73">
            <v>-0.35210000000000002</v>
          </cell>
          <cell r="Q73">
            <v>10.3558</v>
          </cell>
          <cell r="R73">
            <v>8.3129999999999996E-2</v>
          </cell>
          <cell r="S73">
            <v>-0.38329999999999997</v>
          </cell>
          <cell r="T73">
            <v>9.9892000000000003</v>
          </cell>
          <cell r="U73">
            <v>8.9459999999999998E-2</v>
          </cell>
          <cell r="W73">
            <v>92.5</v>
          </cell>
          <cell r="X73">
            <v>-3.2441082140000002</v>
          </cell>
          <cell r="Y73">
            <v>15.678531387</v>
          </cell>
          <cell r="Z73">
            <v>9.8752593099999994E-2</v>
          </cell>
          <cell r="AA73">
            <v>-2.7159708939999998</v>
          </cell>
          <cell r="AB73">
            <v>15.689303334</v>
          </cell>
          <cell r="AC73">
            <v>0.11326879300000001</v>
          </cell>
        </row>
        <row r="74">
          <cell r="A74">
            <v>70</v>
          </cell>
          <cell r="B74">
            <v>1.2072639780000001</v>
          </cell>
          <cell r="C74">
            <v>114.04786780000001</v>
          </cell>
          <cell r="D74">
            <v>4.3439893E-2</v>
          </cell>
          <cell r="E74">
            <v>-0.194660215</v>
          </cell>
          <cell r="F74">
            <v>113.25189020000001</v>
          </cell>
          <cell r="G74">
            <v>4.4815401999999997E-2</v>
          </cell>
          <cell r="H74">
            <v>-1.0587055949999999</v>
          </cell>
          <cell r="I74">
            <v>20.197031710000001</v>
          </cell>
          <cell r="K74">
            <v>-1.3260645390000001</v>
          </cell>
          <cell r="L74">
            <v>19.741508540000002</v>
          </cell>
          <cell r="M74">
            <v>0.14741236299999999</v>
          </cell>
          <cell r="O74">
            <v>80</v>
          </cell>
          <cell r="P74">
            <v>-0.35210000000000002</v>
          </cell>
          <cell r="Q74">
            <v>10.4475</v>
          </cell>
          <cell r="R74">
            <v>8.3080000000000001E-2</v>
          </cell>
          <cell r="S74">
            <v>-0.38329999999999997</v>
          </cell>
          <cell r="T74">
            <v>10.0891</v>
          </cell>
          <cell r="U74">
            <v>8.9399999999999993E-2</v>
          </cell>
          <cell r="W74">
            <v>93.5</v>
          </cell>
          <cell r="X74">
            <v>-3.2297617129999998</v>
          </cell>
          <cell r="Y74">
            <v>15.703230518</v>
          </cell>
          <cell r="Z74">
            <v>9.9588674899999993E-2</v>
          </cell>
          <cell r="AA74">
            <v>-2.6907531969999998</v>
          </cell>
          <cell r="AB74">
            <v>15.722567299</v>
          </cell>
          <cell r="AC74">
            <v>0.1142496222</v>
          </cell>
        </row>
        <row r="75">
          <cell r="A75">
            <v>71</v>
          </cell>
          <cell r="B75">
            <v>1.1861402219999999</v>
          </cell>
          <cell r="C75">
            <v>114.5861486</v>
          </cell>
          <cell r="D75">
            <v>4.3520597000000001E-2</v>
          </cell>
          <cell r="E75">
            <v>-0.204030559</v>
          </cell>
          <cell r="F75">
            <v>113.8380006</v>
          </cell>
          <cell r="G75">
            <v>4.4866287999999997E-2</v>
          </cell>
          <cell r="H75">
            <v>-1.067731529</v>
          </cell>
          <cell r="I75">
            <v>20.39001872</v>
          </cell>
          <cell r="K75">
            <v>-1.327020415</v>
          </cell>
          <cell r="L75">
            <v>19.93843145</v>
          </cell>
          <cell r="M75">
            <v>0.14812710900000001</v>
          </cell>
          <cell r="O75">
            <v>80.5</v>
          </cell>
          <cell r="P75">
            <v>-0.35210000000000002</v>
          </cell>
          <cell r="Q75">
            <v>10.5405</v>
          </cell>
          <cell r="R75">
            <v>8.301E-2</v>
          </cell>
          <cell r="S75">
            <v>-0.38329999999999997</v>
          </cell>
          <cell r="T75">
            <v>10.191599999999999</v>
          </cell>
          <cell r="U75">
            <v>8.9340000000000003E-2</v>
          </cell>
          <cell r="W75">
            <v>94.5</v>
          </cell>
          <cell r="X75">
            <v>-3.2147512869999999</v>
          </cell>
          <cell r="Y75">
            <v>15.728769113</v>
          </cell>
          <cell r="Z75">
            <v>0.1004242507</v>
          </cell>
          <cell r="AA75">
            <v>-2.6658701460000001</v>
          </cell>
          <cell r="AB75">
            <v>15.756615553</v>
          </cell>
          <cell r="AC75">
            <v>0.11522532069999999</v>
          </cell>
        </row>
        <row r="76">
          <cell r="A76">
            <v>72</v>
          </cell>
          <cell r="B76">
            <v>1.1627961979999999</v>
          </cell>
          <cell r="C76">
            <v>115.12383149999999</v>
          </cell>
          <cell r="D76">
            <v>4.3598406999999999E-2</v>
          </cell>
          <cell r="E76">
            <v>-0.21217440800000001</v>
          </cell>
          <cell r="F76">
            <v>114.4226317</v>
          </cell>
          <cell r="G76">
            <v>4.4915671999999997E-2</v>
          </cell>
          <cell r="H76">
            <v>-1.077321193</v>
          </cell>
          <cell r="I76">
            <v>20.583568620000001</v>
          </cell>
          <cell r="K76">
            <v>-1.327256387</v>
          </cell>
          <cell r="L76">
            <v>20.136696229999998</v>
          </cell>
          <cell r="M76">
            <v>0.14885248200000001</v>
          </cell>
          <cell r="O76">
            <v>81</v>
          </cell>
          <cell r="P76">
            <v>-0.35210000000000002</v>
          </cell>
          <cell r="Q76">
            <v>10.635199999999999</v>
          </cell>
          <cell r="R76">
            <v>8.2930000000000004E-2</v>
          </cell>
          <cell r="S76">
            <v>-0.38329999999999997</v>
          </cell>
          <cell r="T76">
            <v>10.2965</v>
          </cell>
          <cell r="U76">
            <v>8.9279999999999998E-2</v>
          </cell>
          <cell r="W76">
            <v>95.5</v>
          </cell>
          <cell r="X76">
            <v>-3.1991581839999998</v>
          </cell>
          <cell r="Y76">
            <v>15.755133465</v>
          </cell>
          <cell r="Z76">
            <v>0.1012586429</v>
          </cell>
          <cell r="AA76">
            <v>-2.6413434360000001</v>
          </cell>
          <cell r="AB76">
            <v>15.791430622</v>
          </cell>
          <cell r="AC76">
            <v>0.1161952181</v>
          </cell>
        </row>
        <row r="77">
          <cell r="A77">
            <v>73</v>
          </cell>
          <cell r="B77">
            <v>1.1374428679999999</v>
          </cell>
          <cell r="C77">
            <v>115.66088619999999</v>
          </cell>
          <cell r="D77">
            <v>4.3673359000000002E-2</v>
          </cell>
          <cell r="E77">
            <v>-0.219069129</v>
          </cell>
          <cell r="F77">
            <v>115.0054978</v>
          </cell>
          <cell r="G77">
            <v>4.4963636000000001E-2</v>
          </cell>
          <cell r="H77">
            <v>-1.087471249</v>
          </cell>
          <cell r="I77">
            <v>20.777695649999998</v>
          </cell>
          <cell r="K77">
            <v>-1.3267638340000001</v>
          </cell>
          <cell r="L77">
            <v>20.336359609999999</v>
          </cell>
          <cell r="M77">
            <v>0.149589838</v>
          </cell>
          <cell r="O77">
            <v>81.5</v>
          </cell>
          <cell r="P77">
            <v>-0.35210000000000002</v>
          </cell>
          <cell r="Q77">
            <v>10.732200000000001</v>
          </cell>
          <cell r="R77">
            <v>8.2839999999999997E-2</v>
          </cell>
          <cell r="S77">
            <v>-0.38329999999999997</v>
          </cell>
          <cell r="T77">
            <v>10.4041</v>
          </cell>
          <cell r="U77">
            <v>8.9230000000000004E-2</v>
          </cell>
          <cell r="W77">
            <v>96.5</v>
          </cell>
          <cell r="X77">
            <v>-3.1830579499999998</v>
          </cell>
          <cell r="Y77">
            <v>15.782310065000001</v>
          </cell>
          <cell r="Z77">
            <v>0.1020911894</v>
          </cell>
          <cell r="AA77">
            <v>-2.6171922040000002</v>
          </cell>
          <cell r="AB77">
            <v>15.826995169</v>
          </cell>
          <cell r="AC77">
            <v>0.1171586674</v>
          </cell>
        </row>
        <row r="78">
          <cell r="A78">
            <v>74</v>
          </cell>
          <cell r="B78">
            <v>1.110286487</v>
          </cell>
          <cell r="C78">
            <v>116.1972691</v>
          </cell>
          <cell r="D78">
            <v>4.3745523000000001E-2</v>
          </cell>
          <cell r="E78">
            <v>-0.224722166</v>
          </cell>
          <cell r="F78">
            <v>115.58630890000001</v>
          </cell>
          <cell r="G78">
            <v>4.5010258999999997E-2</v>
          </cell>
          <cell r="H78">
            <v>-1.0981529839999999</v>
          </cell>
          <cell r="I78">
            <v>20.972426309999999</v>
          </cell>
          <cell r="K78">
            <v>-1.3255386680000001</v>
          </cell>
          <cell r="L78">
            <v>20.53748298</v>
          </cell>
          <cell r="M78">
            <v>0.15034040000000001</v>
          </cell>
          <cell r="O78">
            <v>82</v>
          </cell>
          <cell r="P78">
            <v>-0.35210000000000002</v>
          </cell>
          <cell r="Q78">
            <v>10.832100000000001</v>
          </cell>
          <cell r="R78">
            <v>8.2729999999999998E-2</v>
          </cell>
          <cell r="S78">
            <v>-0.38329999999999997</v>
          </cell>
          <cell r="T78">
            <v>10.513999999999999</v>
          </cell>
          <cell r="U78">
            <v>8.9179999999999995E-2</v>
          </cell>
          <cell r="W78">
            <v>97.5</v>
          </cell>
          <cell r="X78">
            <v>-3.1665206640000001</v>
          </cell>
          <cell r="Y78">
            <v>15.810285603000001</v>
          </cell>
          <cell r="Z78">
            <v>0.10292124480000001</v>
          </cell>
          <cell r="AA78">
            <v>-2.5934306139999999</v>
          </cell>
          <cell r="AB78">
            <v>15.863292406999999</v>
          </cell>
          <cell r="AC78">
            <v>0.1181150731</v>
          </cell>
        </row>
        <row r="79">
          <cell r="A79">
            <v>75</v>
          </cell>
          <cell r="B79">
            <v>1.081536236</v>
          </cell>
          <cell r="C79">
            <v>116.73292499999999</v>
          </cell>
          <cell r="D79">
            <v>4.3815002999999998E-2</v>
          </cell>
          <cell r="E79">
            <v>-0.22914041199999999</v>
          </cell>
          <cell r="F79">
            <v>116.1647782</v>
          </cell>
          <cell r="G79">
            <v>4.5055624000000002E-2</v>
          </cell>
          <cell r="H79">
            <v>-1.10933408</v>
          </cell>
          <cell r="I79">
            <v>21.167791919999999</v>
          </cell>
          <cell r="K79">
            <v>-1.323579654</v>
          </cell>
          <cell r="L79">
            <v>20.740132769999999</v>
          </cell>
          <cell r="M79">
            <v>0.15110527700000001</v>
          </cell>
          <cell r="O79">
            <v>82.5</v>
          </cell>
          <cell r="P79">
            <v>-0.35210000000000002</v>
          </cell>
          <cell r="Q79">
            <v>10.935</v>
          </cell>
          <cell r="R79">
            <v>8.2600000000000007E-2</v>
          </cell>
          <cell r="S79">
            <v>-0.38329999999999997</v>
          </cell>
          <cell r="T79">
            <v>10.626300000000001</v>
          </cell>
          <cell r="U79">
            <v>8.9139999999999997E-2</v>
          </cell>
          <cell r="W79">
            <v>98.5</v>
          </cell>
          <cell r="X79">
            <v>-3.1496103</v>
          </cell>
          <cell r="Y79">
            <v>15.839047084000001</v>
          </cell>
          <cell r="Z79">
            <v>0.1037481885</v>
          </cell>
          <cell r="AA79">
            <v>-2.5700760370000002</v>
          </cell>
          <cell r="AB79">
            <v>15.900304841000001</v>
          </cell>
          <cell r="AC79">
            <v>0.1190638073</v>
          </cell>
        </row>
        <row r="80">
          <cell r="A80">
            <v>76</v>
          </cell>
          <cell r="B80">
            <v>1.05140374</v>
          </cell>
          <cell r="C80">
            <v>117.2677879</v>
          </cell>
          <cell r="D80">
            <v>4.3881929E-2</v>
          </cell>
          <cell r="E80">
            <v>-0.23233568600000001</v>
          </cell>
          <cell r="F80">
            <v>116.7406221</v>
          </cell>
          <cell r="G80">
            <v>4.5099817E-2</v>
          </cell>
          <cell r="H80">
            <v>-1.1209740429999999</v>
          </cell>
          <cell r="I80">
            <v>21.36383013</v>
          </cell>
          <cell r="K80">
            <v>-1.3208880119999999</v>
          </cell>
          <cell r="L80">
            <v>20.944380280000001</v>
          </cell>
          <cell r="M80">
            <v>0.151885464</v>
          </cell>
          <cell r="O80">
            <v>83</v>
          </cell>
          <cell r="P80">
            <v>-0.35210000000000002</v>
          </cell>
          <cell r="Q80">
            <v>11.041499999999999</v>
          </cell>
          <cell r="R80">
            <v>8.2460000000000006E-2</v>
          </cell>
          <cell r="S80">
            <v>-0.38329999999999997</v>
          </cell>
          <cell r="T80">
            <v>10.741</v>
          </cell>
          <cell r="U80">
            <v>8.9099999999999999E-2</v>
          </cell>
          <cell r="W80">
            <v>99.5</v>
          </cell>
          <cell r="X80">
            <v>-3.1323896370000002</v>
          </cell>
          <cell r="Y80">
            <v>15.868581229</v>
          </cell>
          <cell r="Z80">
            <v>0.1045713862</v>
          </cell>
          <cell r="AA80">
            <v>-2.5471414729999999</v>
          </cell>
          <cell r="AB80">
            <v>15.938015446</v>
          </cell>
          <cell r="AC80">
            <v>0.1200042898</v>
          </cell>
        </row>
        <row r="81">
          <cell r="A81">
            <v>77</v>
          </cell>
          <cell r="B81">
            <v>1.0201024970000001</v>
          </cell>
          <cell r="C81">
            <v>117.80178189999999</v>
          </cell>
          <cell r="D81">
            <v>4.3946460999999999E-2</v>
          </cell>
          <cell r="E81">
            <v>-0.23432456300000001</v>
          </cell>
          <cell r="F81">
            <v>117.31356220000001</v>
          </cell>
          <cell r="G81">
            <v>4.5142924000000001E-2</v>
          </cell>
          <cell r="H81">
            <v>-1.133024799</v>
          </cell>
          <cell r="I81">
            <v>21.560584670000001</v>
          </cell>
          <cell r="K81">
            <v>-1.3174686950000001</v>
          </cell>
          <cell r="L81">
            <v>21.15030093</v>
          </cell>
          <cell r="M81">
            <v>0.152681819</v>
          </cell>
          <cell r="O81">
            <v>83.5</v>
          </cell>
          <cell r="P81">
            <v>-0.35210000000000002</v>
          </cell>
          <cell r="Q81">
            <v>11.1516</v>
          </cell>
          <cell r="R81">
            <v>8.2309999999999994E-2</v>
          </cell>
          <cell r="S81">
            <v>-0.38329999999999997</v>
          </cell>
          <cell r="T81">
            <v>10.857799999999999</v>
          </cell>
          <cell r="U81">
            <v>8.906E-2</v>
          </cell>
          <cell r="W81">
            <v>100.5</v>
          </cell>
          <cell r="X81">
            <v>-3.114911153</v>
          </cell>
          <cell r="Y81">
            <v>15.898875618</v>
          </cell>
          <cell r="Z81">
            <v>0.1053902685</v>
          </cell>
          <cell r="AA81">
            <v>-2.5246352449999998</v>
          </cell>
          <cell r="AB81">
            <v>15.976407870999999</v>
          </cell>
          <cell r="AC81">
            <v>0.1209359936</v>
          </cell>
        </row>
        <row r="82">
          <cell r="A82">
            <v>78</v>
          </cell>
          <cell r="B82">
            <v>0.987847213</v>
          </cell>
          <cell r="C82">
            <v>118.3348215</v>
          </cell>
          <cell r="D82">
            <v>4.4008785000000002E-2</v>
          </cell>
          <cell r="E82">
            <v>-0.23512819500000001</v>
          </cell>
          <cell r="F82">
            <v>117.8833259</v>
          </cell>
          <cell r="G82">
            <v>4.5185035999999998E-2</v>
          </cell>
          <cell r="H82">
            <v>-1.145431351</v>
          </cell>
          <cell r="I82">
            <v>21.758105059999998</v>
          </cell>
          <cell r="K82">
            <v>-1.3133314460000001</v>
          </cell>
          <cell r="L82">
            <v>21.357973319999999</v>
          </cell>
          <cell r="M82">
            <v>0.15349504999999999</v>
          </cell>
          <cell r="O82">
            <v>84</v>
          </cell>
          <cell r="P82">
            <v>-0.35210000000000002</v>
          </cell>
          <cell r="Q82">
            <v>11.2651</v>
          </cell>
          <cell r="R82">
            <v>8.2150000000000001E-2</v>
          </cell>
          <cell r="S82">
            <v>-0.38329999999999997</v>
          </cell>
          <cell r="T82">
            <v>10.976699999999999</v>
          </cell>
          <cell r="U82">
            <v>8.9029999999999998E-2</v>
          </cell>
          <cell r="W82">
            <v>101.5</v>
          </cell>
          <cell r="X82">
            <v>-3.0972263990000002</v>
          </cell>
          <cell r="Y82">
            <v>15.929917651</v>
          </cell>
          <cell r="Z82">
            <v>0.1062042575</v>
          </cell>
          <cell r="AA82">
            <v>-2.5025696659999999</v>
          </cell>
          <cell r="AB82">
            <v>16.015464833999999</v>
          </cell>
          <cell r="AC82">
            <v>0.1218583548</v>
          </cell>
        </row>
        <row r="83">
          <cell r="A83">
            <v>79</v>
          </cell>
          <cell r="B83">
            <v>0.95485304299999996</v>
          </cell>
          <cell r="C83">
            <v>118.86681230000001</v>
          </cell>
          <cell r="D83">
            <v>4.4069112000000001E-2</v>
          </cell>
          <cell r="E83">
            <v>-0.234772114</v>
          </cell>
          <cell r="F83">
            <v>118.4496481</v>
          </cell>
          <cell r="G83">
            <v>4.5226249000000003E-2</v>
          </cell>
          <cell r="H83">
            <v>-1.1581324989999999</v>
          </cell>
          <cell r="I83">
            <v>21.956446270000001</v>
          </cell>
          <cell r="K83">
            <v>-1.308487081</v>
          </cell>
          <cell r="L83">
            <v>21.567480450000001</v>
          </cell>
          <cell r="M83">
            <v>0.15432575600000001</v>
          </cell>
          <cell r="O83">
            <v>84.5</v>
          </cell>
          <cell r="P83">
            <v>-0.35210000000000002</v>
          </cell>
          <cell r="Q83">
            <v>11.3817</v>
          </cell>
          <cell r="R83">
            <v>8.1979999999999997E-2</v>
          </cell>
          <cell r="S83">
            <v>-0.38329999999999997</v>
          </cell>
          <cell r="T83">
            <v>11.0974</v>
          </cell>
          <cell r="U83">
            <v>8.8999999999999996E-2</v>
          </cell>
          <cell r="W83">
            <v>102.5</v>
          </cell>
          <cell r="X83">
            <v>-3.0793830789999999</v>
          </cell>
          <cell r="Y83">
            <v>15.961694805</v>
          </cell>
          <cell r="Z83">
            <v>0.10701278829999999</v>
          </cell>
          <cell r="AA83">
            <v>-2.48095189</v>
          </cell>
          <cell r="AB83">
            <v>16.055169844000002</v>
          </cell>
          <cell r="AC83">
            <v>0.1227708703</v>
          </cell>
        </row>
        <row r="84">
          <cell r="A84">
            <v>80</v>
          </cell>
          <cell r="B84">
            <v>0.92133474199999998</v>
          </cell>
          <cell r="C84">
            <v>119.39765199999999</v>
          </cell>
          <cell r="D84">
            <v>4.4127674999999998E-2</v>
          </cell>
          <cell r="E84">
            <v>-0.233286033</v>
          </cell>
          <cell r="F84">
            <v>119.0122722</v>
          </cell>
          <cell r="G84">
            <v>4.5266661999999999E-2</v>
          </cell>
          <cell r="H84">
            <v>-1.1710616119999999</v>
          </cell>
          <cell r="I84">
            <v>22.155668420000001</v>
          </cell>
          <cell r="K84">
            <v>-1.3029481730000001</v>
          </cell>
          <cell r="L84">
            <v>21.77890902</v>
          </cell>
          <cell r="M84">
            <v>0.15517441400000001</v>
          </cell>
          <cell r="O84">
            <v>85</v>
          </cell>
          <cell r="P84">
            <v>-0.35210000000000002</v>
          </cell>
          <cell r="Q84">
            <v>11.5007</v>
          </cell>
          <cell r="R84">
            <v>8.1809999999999994E-2</v>
          </cell>
          <cell r="S84">
            <v>-0.38329999999999997</v>
          </cell>
          <cell r="T84">
            <v>11.219799999999999</v>
          </cell>
          <cell r="U84">
            <v>8.8980000000000004E-2</v>
          </cell>
          <cell r="W84">
            <v>103.5</v>
          </cell>
          <cell r="X84">
            <v>-3.0614237649999998</v>
          </cell>
          <cell r="Y84">
            <v>15.994194894</v>
          </cell>
          <cell r="Z84">
            <v>0.10781532739999999</v>
          </cell>
          <cell r="AA84">
            <v>-2.459785573</v>
          </cell>
          <cell r="AB84">
            <v>16.095506879999999</v>
          </cell>
          <cell r="AC84">
            <v>0.1236730846</v>
          </cell>
        </row>
        <row r="85">
          <cell r="A85">
            <v>81</v>
          </cell>
          <cell r="B85">
            <v>0.88750572299999997</v>
          </cell>
          <cell r="C85">
            <v>119.9272309</v>
          </cell>
          <cell r="D85">
            <v>4.4184725000000001E-2</v>
          </cell>
          <cell r="E85">
            <v>-0.23070363299999999</v>
          </cell>
          <cell r="F85">
            <v>119.5709513</v>
          </cell>
          <cell r="G85">
            <v>4.5306382999999999E-2</v>
          </cell>
          <cell r="H85">
            <v>-1.184141975</v>
          </cell>
          <cell r="I85">
            <v>22.35583862</v>
          </cell>
          <cell r="K85">
            <v>-1.296733913</v>
          </cell>
          <cell r="L85">
            <v>21.992346860000001</v>
          </cell>
          <cell r="M85">
            <v>0.15604132000000001</v>
          </cell>
          <cell r="O85">
            <v>85.5</v>
          </cell>
          <cell r="P85">
            <v>-0.35210000000000002</v>
          </cell>
          <cell r="Q85">
            <v>11.6218</v>
          </cell>
          <cell r="R85">
            <v>8.1629999999999994E-2</v>
          </cell>
          <cell r="S85">
            <v>-0.38329999999999997</v>
          </cell>
          <cell r="T85">
            <v>11.343500000000001</v>
          </cell>
          <cell r="U85">
            <v>8.8969999999999994E-2</v>
          </cell>
          <cell r="W85">
            <v>104.5</v>
          </cell>
          <cell r="X85">
            <v>-3.043386071</v>
          </cell>
          <cell r="Y85">
            <v>16.027406071000001</v>
          </cell>
          <cell r="Z85">
            <v>0.10861137360000001</v>
          </cell>
          <cell r="AA85">
            <v>-2.439080117</v>
          </cell>
          <cell r="AB85">
            <v>16.136458809000001</v>
          </cell>
          <cell r="AC85">
            <v>0.1245644841</v>
          </cell>
        </row>
        <row r="86">
          <cell r="A86">
            <v>82</v>
          </cell>
          <cell r="B86">
            <v>0.85357702999999996</v>
          </cell>
          <cell r="C86">
            <v>120.455433</v>
          </cell>
          <cell r="D86">
            <v>4.4240531999999999E-2</v>
          </cell>
          <cell r="E86">
            <v>-0.227062344</v>
          </cell>
          <cell r="F86">
            <v>120.1254495</v>
          </cell>
          <cell r="G86">
            <v>4.5345523999999998E-2</v>
          </cell>
          <cell r="H86">
            <v>-1.1973071850000001</v>
          </cell>
          <cell r="I86">
            <v>22.557022679999999</v>
          </cell>
          <cell r="K86">
            <v>-1.2898633289999999</v>
          </cell>
          <cell r="L86">
            <v>22.207885409999999</v>
          </cell>
          <cell r="M86">
            <v>0.15692666699999999</v>
          </cell>
          <cell r="O86">
            <v>86</v>
          </cell>
          <cell r="P86">
            <v>-0.35210000000000002</v>
          </cell>
          <cell r="Q86">
            <v>11.744400000000001</v>
          </cell>
          <cell r="R86">
            <v>8.1449999999999995E-2</v>
          </cell>
          <cell r="S86">
            <v>-0.38329999999999997</v>
          </cell>
          <cell r="T86">
            <v>11.468400000000001</v>
          </cell>
          <cell r="U86">
            <v>8.8950000000000001E-2</v>
          </cell>
          <cell r="W86">
            <v>105.5</v>
          </cell>
          <cell r="X86">
            <v>-3.025310003</v>
          </cell>
          <cell r="Y86">
            <v>16.061315897</v>
          </cell>
          <cell r="Z86">
            <v>0.1094003876</v>
          </cell>
          <cell r="AA86">
            <v>-2.4188383039999999</v>
          </cell>
          <cell r="AB86">
            <v>16.178009550999999</v>
          </cell>
          <cell r="AC86">
            <v>0.125444639</v>
          </cell>
        </row>
        <row r="87">
          <cell r="A87">
            <v>83</v>
          </cell>
          <cell r="B87">
            <v>0.81975623900000005</v>
          </cell>
          <cell r="C87">
            <v>120.9821362</v>
          </cell>
          <cell r="D87">
            <v>4.4295379000000003E-2</v>
          </cell>
          <cell r="E87">
            <v>-0.22240311099999999</v>
          </cell>
          <cell r="F87">
            <v>120.67554269999999</v>
          </cell>
          <cell r="G87">
            <v>4.5384202999999998E-2</v>
          </cell>
          <cell r="H87">
            <v>-1.2104750989999999</v>
          </cell>
          <cell r="I87">
            <v>22.75929558</v>
          </cell>
          <cell r="K87">
            <v>-1.2823587620000001</v>
          </cell>
          <cell r="L87">
            <v>22.4256177</v>
          </cell>
          <cell r="M87">
            <v>0.15783050400000001</v>
          </cell>
          <cell r="O87">
            <v>86.5</v>
          </cell>
          <cell r="P87">
            <v>-0.35210000000000002</v>
          </cell>
          <cell r="Q87">
            <v>11.867800000000001</v>
          </cell>
          <cell r="R87">
            <v>8.1280000000000005E-2</v>
          </cell>
          <cell r="S87">
            <v>-0.38329999999999997</v>
          </cell>
          <cell r="T87">
            <v>11.593999999999999</v>
          </cell>
          <cell r="U87">
            <v>8.8950000000000001E-2</v>
          </cell>
          <cell r="W87">
            <v>106.5</v>
          </cell>
          <cell r="X87">
            <v>-3.0072257370000002</v>
          </cell>
          <cell r="Y87">
            <v>16.095912922</v>
          </cell>
          <cell r="Z87">
            <v>0.1101819146</v>
          </cell>
          <cell r="AA87">
            <v>-2.3990636830000001</v>
          </cell>
          <cell r="AB87">
            <v>16.220142812999999</v>
          </cell>
          <cell r="AC87">
            <v>0.1263131206</v>
          </cell>
        </row>
        <row r="88">
          <cell r="A88">
            <v>84</v>
          </cell>
          <cell r="B88">
            <v>0.78624629599999996</v>
          </cell>
          <cell r="C88">
            <v>121.5072136</v>
          </cell>
          <cell r="D88">
            <v>4.4349558999999997E-2</v>
          </cell>
          <cell r="E88">
            <v>-0.21677016099999999</v>
          </cell>
          <cell r="F88">
            <v>121.22102</v>
          </cell>
          <cell r="G88">
            <v>4.5422550999999999E-2</v>
          </cell>
          <cell r="H88">
            <v>-1.223565263</v>
          </cell>
          <cell r="I88">
            <v>22.962734399999999</v>
          </cell>
          <cell r="K88">
            <v>-1.2742449309999999</v>
          </cell>
          <cell r="L88">
            <v>22.64563824</v>
          </cell>
          <cell r="M88">
            <v>0.158752743</v>
          </cell>
          <cell r="O88">
            <v>87</v>
          </cell>
          <cell r="P88">
            <v>-0.35210000000000002</v>
          </cell>
          <cell r="Q88">
            <v>11.9916</v>
          </cell>
          <cell r="R88">
            <v>8.1110000000000002E-2</v>
          </cell>
          <cell r="S88">
            <v>-0.38329999999999997</v>
          </cell>
          <cell r="T88">
            <v>11.7201</v>
          </cell>
          <cell r="U88">
            <v>8.8950000000000001E-2</v>
          </cell>
          <cell r="W88">
            <v>107.5</v>
          </cell>
          <cell r="X88">
            <v>-2.9891645979999999</v>
          </cell>
          <cell r="Y88">
            <v>16.131185315</v>
          </cell>
          <cell r="Z88">
            <v>0.1109554781</v>
          </cell>
          <cell r="AA88">
            <v>-2.3797568610000002</v>
          </cell>
          <cell r="AB88">
            <v>16.262842770999999</v>
          </cell>
          <cell r="AC88">
            <v>0.12716954529999999</v>
          </cell>
        </row>
        <row r="89">
          <cell r="A89">
            <v>85</v>
          </cell>
          <cell r="B89">
            <v>0.75324429199999998</v>
          </cell>
          <cell r="C89">
            <v>122.03053420000001</v>
          </cell>
          <cell r="D89">
            <v>4.4403374000000002E-2</v>
          </cell>
          <cell r="E89">
            <v>-0.210210748</v>
          </cell>
          <cell r="F89">
            <v>121.76168439999999</v>
          </cell>
          <cell r="G89">
            <v>4.5460701999999999E-2</v>
          </cell>
          <cell r="H89">
            <v>-1.236497304</v>
          </cell>
          <cell r="I89">
            <v>23.16741888</v>
          </cell>
          <cell r="K89">
            <v>-1.265548787</v>
          </cell>
          <cell r="L89">
            <v>22.868042580000001</v>
          </cell>
          <cell r="M89">
            <v>0.159693163</v>
          </cell>
          <cell r="O89">
            <v>87.5</v>
          </cell>
          <cell r="P89">
            <v>-0.35210000000000002</v>
          </cell>
          <cell r="Q89">
            <v>12.1152</v>
          </cell>
          <cell r="R89">
            <v>8.0960000000000004E-2</v>
          </cell>
          <cell r="S89">
            <v>-0.38329999999999997</v>
          </cell>
          <cell r="T89">
            <v>11.8461</v>
          </cell>
          <cell r="U89">
            <v>8.8950000000000001E-2</v>
          </cell>
          <cell r="W89">
            <v>108.5</v>
          </cell>
          <cell r="X89">
            <v>-2.9711482249999999</v>
          </cell>
          <cell r="Y89">
            <v>16.167122343999999</v>
          </cell>
          <cell r="Z89">
            <v>0.11172069079999999</v>
          </cell>
          <cell r="AA89">
            <v>-2.3609205270000002</v>
          </cell>
          <cell r="AB89">
            <v>16.306093162</v>
          </cell>
          <cell r="AC89">
            <v>0.1280135154</v>
          </cell>
        </row>
        <row r="90">
          <cell r="A90">
            <v>86</v>
          </cell>
          <cell r="B90">
            <v>0.72094022199999996</v>
          </cell>
          <cell r="C90">
            <v>122.55196340000001</v>
          </cell>
          <cell r="D90">
            <v>4.4457129999999997E-2</v>
          </cell>
          <cell r="E90">
            <v>-0.20277489100000001</v>
          </cell>
          <cell r="F90">
            <v>122.2973542</v>
          </cell>
          <cell r="G90">
            <v>4.5498802999999997E-2</v>
          </cell>
          <cell r="H90">
            <v>-1.2491862929999999</v>
          </cell>
          <cell r="I90">
            <v>23.373433410000001</v>
          </cell>
          <cell r="K90">
            <v>-1.256299378</v>
          </cell>
          <cell r="L90">
            <v>23.09292679</v>
          </cell>
          <cell r="M90">
            <v>0.16065140999999999</v>
          </cell>
          <cell r="O90">
            <v>88</v>
          </cell>
          <cell r="P90">
            <v>-0.35210000000000002</v>
          </cell>
          <cell r="Q90">
            <v>12.238200000000001</v>
          </cell>
          <cell r="R90">
            <v>8.0820000000000003E-2</v>
          </cell>
          <cell r="S90">
            <v>-0.38329999999999997</v>
          </cell>
          <cell r="T90">
            <v>11.972</v>
          </cell>
          <cell r="U90">
            <v>8.8959999999999997E-2</v>
          </cell>
          <cell r="W90">
            <v>109.5</v>
          </cell>
          <cell r="X90">
            <v>-2.9532080469999999</v>
          </cell>
          <cell r="Y90">
            <v>16.203711677000001</v>
          </cell>
          <cell r="Z90">
            <v>0.11247705869999999</v>
          </cell>
          <cell r="AA90">
            <v>-2.3425577280000001</v>
          </cell>
          <cell r="AB90">
            <v>16.349877586000002</v>
          </cell>
          <cell r="AC90">
            <v>0.12884463879999999</v>
          </cell>
        </row>
        <row r="91">
          <cell r="A91">
            <v>87</v>
          </cell>
          <cell r="B91">
            <v>0.68951570799999995</v>
          </cell>
          <cell r="C91">
            <v>123.0713645</v>
          </cell>
          <cell r="D91">
            <v>4.4511135E-2</v>
          </cell>
          <cell r="E91">
            <v>-0.19451510399999999</v>
          </cell>
          <cell r="F91">
            <v>122.82786400000001</v>
          </cell>
          <cell r="G91">
            <v>4.5537012000000002E-2</v>
          </cell>
          <cell r="H91">
            <v>-1.261555446</v>
          </cell>
          <cell r="I91">
            <v>23.58086145</v>
          </cell>
          <cell r="K91">
            <v>-1.2465306599999999</v>
          </cell>
          <cell r="L91">
            <v>23.32038549</v>
          </cell>
          <cell r="M91">
            <v>0.16162695599999999</v>
          </cell>
          <cell r="O91">
            <v>88.5</v>
          </cell>
          <cell r="P91">
            <v>-0.35210000000000002</v>
          </cell>
          <cell r="Q91">
            <v>12.360300000000001</v>
          </cell>
          <cell r="R91">
            <v>8.0689999999999998E-2</v>
          </cell>
          <cell r="S91">
            <v>-0.38329999999999997</v>
          </cell>
          <cell r="T91">
            <v>12.0976</v>
          </cell>
          <cell r="U91">
            <v>8.8980000000000004E-2</v>
          </cell>
          <cell r="W91">
            <v>110.5</v>
          </cell>
          <cell r="X91">
            <v>-2.9353639509999998</v>
          </cell>
          <cell r="Y91">
            <v>16.240942388000001</v>
          </cell>
          <cell r="Z91">
            <v>0.1132241995</v>
          </cell>
          <cell r="AA91">
            <v>-2.324663326</v>
          </cell>
          <cell r="AB91">
            <v>16.39418118</v>
          </cell>
          <cell r="AC91">
            <v>0.12966263720000001</v>
          </cell>
        </row>
        <row r="92">
          <cell r="A92">
            <v>88</v>
          </cell>
          <cell r="B92">
            <v>0.65914273099999998</v>
          </cell>
          <cell r="C92">
            <v>123.588599</v>
          </cell>
          <cell r="D92">
            <v>4.4565693000000003E-2</v>
          </cell>
          <cell r="E92">
            <v>-0.18548609899999999</v>
          </cell>
          <cell r="F92">
            <v>123.3530652</v>
          </cell>
          <cell r="G92">
            <v>4.5575495000000001E-2</v>
          </cell>
          <cell r="H92">
            <v>-1.2735236190000001</v>
          </cell>
          <cell r="I92">
            <v>23.789790960000001</v>
          </cell>
          <cell r="K92">
            <v>-1.2362668320000001</v>
          </cell>
          <cell r="L92">
            <v>23.550518709999999</v>
          </cell>
          <cell r="M92">
            <v>0.16261930799999999</v>
          </cell>
          <cell r="O92">
            <v>89</v>
          </cell>
          <cell r="P92">
            <v>-0.35210000000000002</v>
          </cell>
          <cell r="Q92">
            <v>12.4815</v>
          </cell>
          <cell r="R92">
            <v>8.0579999999999999E-2</v>
          </cell>
          <cell r="S92">
            <v>-0.38329999999999997</v>
          </cell>
          <cell r="T92">
            <v>12.222899999999999</v>
          </cell>
          <cell r="U92">
            <v>8.8999999999999996E-2</v>
          </cell>
          <cell r="W92">
            <v>111.5</v>
          </cell>
          <cell r="X92">
            <v>-2.9176351569999999</v>
          </cell>
          <cell r="Y92">
            <v>16.278803457999999</v>
          </cell>
          <cell r="Z92">
            <v>0.1139617339</v>
          </cell>
          <cell r="AA92">
            <v>-2.3072407159999999</v>
          </cell>
          <cell r="AB92">
            <v>16.438987413</v>
          </cell>
          <cell r="AC92">
            <v>0.1304671382</v>
          </cell>
        </row>
        <row r="93">
          <cell r="A93">
            <v>89</v>
          </cell>
          <cell r="B93">
            <v>0.629997853</v>
          </cell>
          <cell r="C93">
            <v>124.10353120000001</v>
          </cell>
          <cell r="D93">
            <v>4.4621104000000002E-2</v>
          </cell>
          <cell r="E93">
            <v>-0.17574447600000001</v>
          </cell>
          <cell r="F93">
            <v>123.87282759999999</v>
          </cell>
          <cell r="G93">
            <v>4.5614432000000003E-2</v>
          </cell>
          <cell r="H93">
            <v>-1.2850137829999999</v>
          </cell>
          <cell r="I93">
            <v>24.000310639999999</v>
          </cell>
          <cell r="K93">
            <v>-1.2255513440000001</v>
          </cell>
          <cell r="L93">
            <v>23.783416519999999</v>
          </cell>
          <cell r="M93">
            <v>0.16362760000000001</v>
          </cell>
          <cell r="O93">
            <v>89.5</v>
          </cell>
          <cell r="P93">
            <v>-0.35210000000000002</v>
          </cell>
          <cell r="Q93">
            <v>12.601699999999999</v>
          </cell>
          <cell r="R93">
            <v>8.0479999999999996E-2</v>
          </cell>
          <cell r="S93">
            <v>-0.38329999999999997</v>
          </cell>
          <cell r="T93">
            <v>12.3477</v>
          </cell>
          <cell r="U93">
            <v>8.9029999999999998E-2</v>
          </cell>
          <cell r="W93">
            <v>112.5</v>
          </cell>
          <cell r="X93">
            <v>-2.9000398029999999</v>
          </cell>
          <cell r="Y93">
            <v>16.317283846999999</v>
          </cell>
          <cell r="Z93">
            <v>0.1146892914</v>
          </cell>
          <cell r="AA93">
            <v>-2.290287663</v>
          </cell>
          <cell r="AB93">
            <v>16.484280822999999</v>
          </cell>
          <cell r="AC93">
            <v>0.13125785240000001</v>
          </cell>
        </row>
        <row r="94">
          <cell r="A94">
            <v>90</v>
          </cell>
          <cell r="B94">
            <v>0.60220398399999997</v>
          </cell>
          <cell r="C94">
            <v>124.6160161</v>
          </cell>
          <cell r="D94">
            <v>4.4677662E-2</v>
          </cell>
          <cell r="E94">
            <v>-0.16534839600000001</v>
          </cell>
          <cell r="F94">
            <v>124.38704</v>
          </cell>
          <cell r="G94">
            <v>4.5654015999999999E-2</v>
          </cell>
          <cell r="H94">
            <v>-1.2959520659999999</v>
          </cell>
          <cell r="I94">
            <v>24.21251028</v>
          </cell>
          <cell r="K94">
            <v>-1.2144109139999999</v>
          </cell>
          <cell r="L94">
            <v>24.019177030000002</v>
          </cell>
          <cell r="M94">
            <v>0.16465109999999999</v>
          </cell>
          <cell r="O94">
            <v>90</v>
          </cell>
          <cell r="P94">
            <v>-0.35210000000000002</v>
          </cell>
          <cell r="Q94">
            <v>12.7209</v>
          </cell>
          <cell r="R94">
            <v>8.0409999999999995E-2</v>
          </cell>
          <cell r="S94">
            <v>-0.38329999999999997</v>
          </cell>
          <cell r="T94">
            <v>12.472300000000001</v>
          </cell>
          <cell r="U94">
            <v>8.906E-2</v>
          </cell>
          <cell r="W94">
            <v>113.5</v>
          </cell>
          <cell r="X94">
            <v>-2.8825937960000001</v>
          </cell>
          <cell r="Y94">
            <v>16.356372671999999</v>
          </cell>
          <cell r="Z94">
            <v>0.1154065227</v>
          </cell>
          <cell r="AA94">
            <v>-2.2738038469999999</v>
          </cell>
          <cell r="AB94">
            <v>16.530045538</v>
          </cell>
          <cell r="AC94">
            <v>0.1320344789</v>
          </cell>
        </row>
        <row r="95">
          <cell r="A95">
            <v>91</v>
          </cell>
          <cell r="B95">
            <v>0.57590803800000001</v>
          </cell>
          <cell r="C95">
            <v>125.1259182</v>
          </cell>
          <cell r="D95">
            <v>4.4735645999999997E-2</v>
          </cell>
          <cell r="E95">
            <v>-0.15435721999999999</v>
          </cell>
          <cell r="F95">
            <v>124.89561140000001</v>
          </cell>
          <cell r="G95">
            <v>4.5694449999999998E-2</v>
          </cell>
          <cell r="H95">
            <v>-1.306268473</v>
          </cell>
          <cell r="I95">
            <v>24.426480430000002</v>
          </cell>
          <cell r="K95">
            <v>-1.2028843890000001</v>
          </cell>
          <cell r="L95">
            <v>24.257890740000001</v>
          </cell>
          <cell r="M95">
            <v>0.16568880799999999</v>
          </cell>
          <cell r="O95">
            <v>90.5</v>
          </cell>
          <cell r="P95">
            <v>-0.35210000000000002</v>
          </cell>
          <cell r="Q95">
            <v>12.8392</v>
          </cell>
          <cell r="R95">
            <v>8.0339999999999995E-2</v>
          </cell>
          <cell r="S95">
            <v>-0.38329999999999997</v>
          </cell>
          <cell r="T95">
            <v>12.596500000000001</v>
          </cell>
          <cell r="U95">
            <v>8.9090000000000003E-2</v>
          </cell>
          <cell r="W95">
            <v>114.5</v>
          </cell>
          <cell r="X95">
            <v>-2.865311266</v>
          </cell>
          <cell r="Y95">
            <v>16.396059161</v>
          </cell>
          <cell r="Z95">
            <v>0.11611309710000001</v>
          </cell>
          <cell r="AA95">
            <v>-2.2577821490000001</v>
          </cell>
          <cell r="AB95">
            <v>16.576267130000002</v>
          </cell>
          <cell r="AC95">
            <v>0.13279681900000001</v>
          </cell>
        </row>
        <row r="96">
          <cell r="A96">
            <v>92</v>
          </cell>
          <cell r="B96">
            <v>0.55123133999999996</v>
          </cell>
          <cell r="C96">
            <v>125.6331012</v>
          </cell>
          <cell r="D96">
            <v>4.4795321999999999E-2</v>
          </cell>
          <cell r="E96">
            <v>-0.142831123</v>
          </cell>
          <cell r="F96">
            <v>125.398472</v>
          </cell>
          <cell r="G96">
            <v>4.5735953000000003E-2</v>
          </cell>
          <cell r="H96">
            <v>-1.31589753</v>
          </cell>
          <cell r="I96">
            <v>24.642312</v>
          </cell>
          <cell r="K96">
            <v>-1.1910079060000001</v>
          </cell>
          <cell r="L96">
            <v>24.49964778</v>
          </cell>
          <cell r="M96">
            <v>0.16673966200000001</v>
          </cell>
          <cell r="O96">
            <v>91</v>
          </cell>
          <cell r="P96">
            <v>-0.35210000000000002</v>
          </cell>
          <cell r="Q96">
            <v>12.956899999999999</v>
          </cell>
          <cell r="R96">
            <v>8.0299999999999996E-2</v>
          </cell>
          <cell r="S96">
            <v>-0.38329999999999997</v>
          </cell>
          <cell r="T96">
            <v>12.720499999999999</v>
          </cell>
          <cell r="U96">
            <v>8.9130000000000001E-2</v>
          </cell>
          <cell r="W96">
            <v>115.5</v>
          </cell>
          <cell r="X96">
            <v>-2.8482046969999999</v>
          </cell>
          <cell r="Y96">
            <v>16.436332645</v>
          </cell>
          <cell r="Z96">
            <v>0.1168087018</v>
          </cell>
          <cell r="AA96">
            <v>-2.2422277230000001</v>
          </cell>
          <cell r="AB96">
            <v>16.622928640000001</v>
          </cell>
          <cell r="AC96">
            <v>0.1335445247</v>
          </cell>
        </row>
        <row r="97">
          <cell r="A97">
            <v>93</v>
          </cell>
          <cell r="B97">
            <v>0.528279901</v>
          </cell>
          <cell r="C97">
            <v>126.1374319</v>
          </cell>
          <cell r="D97">
            <v>4.4856940999999997E-2</v>
          </cell>
          <cell r="E97">
            <v>-0.13083066900000001</v>
          </cell>
          <cell r="F97">
            <v>125.895574</v>
          </cell>
          <cell r="G97">
            <v>4.5778759000000002E-2</v>
          </cell>
          <cell r="H97">
            <v>-1.324778843</v>
          </cell>
          <cell r="I97">
            <v>24.860095959999999</v>
          </cell>
          <cell r="K97">
            <v>-1.178818621</v>
          </cell>
          <cell r="L97">
            <v>24.74453536</v>
          </cell>
          <cell r="M97">
            <v>0.167802495</v>
          </cell>
          <cell r="O97">
            <v>91.5</v>
          </cell>
          <cell r="P97">
            <v>-0.35210000000000002</v>
          </cell>
          <cell r="Q97">
            <v>13.074199999999999</v>
          </cell>
          <cell r="R97">
            <v>8.0259999999999998E-2</v>
          </cell>
          <cell r="S97">
            <v>-0.38329999999999997</v>
          </cell>
          <cell r="T97">
            <v>12.8443</v>
          </cell>
          <cell r="U97">
            <v>8.9179999999999995E-2</v>
          </cell>
          <cell r="W97">
            <v>116.5</v>
          </cell>
          <cell r="X97">
            <v>-2.8312850520000001</v>
          </cell>
          <cell r="Y97">
            <v>16.477182555999999</v>
          </cell>
          <cell r="Z97">
            <v>0.1174930418</v>
          </cell>
          <cell r="AA97">
            <v>-2.2271328050000001</v>
          </cell>
          <cell r="AB97">
            <v>16.670015716000002</v>
          </cell>
          <cell r="AC97">
            <v>0.13427743559999999</v>
          </cell>
        </row>
        <row r="98">
          <cell r="A98">
            <v>94</v>
          </cell>
          <cell r="B98">
            <v>0.50714357600000004</v>
          </cell>
          <cell r="C98">
            <v>126.6387804</v>
          </cell>
          <cell r="D98">
            <v>4.4920729999999999E-2</v>
          </cell>
          <cell r="E98">
            <v>-0.118416354</v>
          </cell>
          <cell r="F98">
            <v>126.38689290000001</v>
          </cell>
          <cell r="G98">
            <v>4.5823113999999998E-2</v>
          </cell>
          <cell r="H98">
            <v>-1.3328575810000001</v>
          </cell>
          <cell r="I98">
            <v>25.07992303</v>
          </cell>
          <cell r="K98">
            <v>-1.1663543759999999</v>
          </cell>
          <cell r="L98">
            <v>24.992637349999999</v>
          </cell>
          <cell r="M98">
            <v>0.16887603700000001</v>
          </cell>
          <cell r="O98">
            <v>92</v>
          </cell>
          <cell r="P98">
            <v>-0.35210000000000002</v>
          </cell>
          <cell r="Q98">
            <v>13.191000000000001</v>
          </cell>
          <cell r="R98">
            <v>8.0250000000000002E-2</v>
          </cell>
          <cell r="S98">
            <v>-0.38329999999999997</v>
          </cell>
          <cell r="T98">
            <v>12.9681</v>
          </cell>
          <cell r="U98">
            <v>8.9230000000000004E-2</v>
          </cell>
          <cell r="W98">
            <v>117.5</v>
          </cell>
          <cell r="X98">
            <v>-2.8145618899999998</v>
          </cell>
          <cell r="Y98">
            <v>16.518598425</v>
          </cell>
          <cell r="Z98">
            <v>0.1181658396</v>
          </cell>
          <cell r="AA98">
            <v>-2.2124955850000001</v>
          </cell>
          <cell r="AB98">
            <v>16.717512877000001</v>
          </cell>
          <cell r="AC98">
            <v>0.13499532359999999</v>
          </cell>
        </row>
        <row r="99">
          <cell r="A99">
            <v>95</v>
          </cell>
          <cell r="B99">
            <v>0.48789534400000001</v>
          </cell>
          <cell r="C99">
            <v>127.13702170000001</v>
          </cell>
          <cell r="D99">
            <v>4.4986898999999997E-2</v>
          </cell>
          <cell r="E99">
            <v>-0.105648092</v>
          </cell>
          <cell r="F99">
            <v>126.8724284</v>
          </cell>
          <cell r="G99">
            <v>4.5869279999999998E-2</v>
          </cell>
          <cell r="H99">
            <v>-1.3400801950000001</v>
          </cell>
          <cell r="I99">
            <v>25.301885840000001</v>
          </cell>
          <cell r="K99">
            <v>-1.1536536879999999</v>
          </cell>
          <cell r="L99">
            <v>25.24403371</v>
          </cell>
          <cell r="M99">
            <v>0.16995892200000001</v>
          </cell>
          <cell r="O99">
            <v>92.5</v>
          </cell>
          <cell r="P99">
            <v>-0.35210000000000002</v>
          </cell>
          <cell r="Q99">
            <v>13.307499999999999</v>
          </cell>
          <cell r="R99">
            <v>8.0250000000000002E-2</v>
          </cell>
          <cell r="S99">
            <v>-0.38329999999999997</v>
          </cell>
          <cell r="T99">
            <v>13.092000000000001</v>
          </cell>
          <cell r="U99">
            <v>8.9279999999999998E-2</v>
          </cell>
          <cell r="W99">
            <v>118.5</v>
          </cell>
          <cell r="X99">
            <v>-2.7980434700000001</v>
          </cell>
          <cell r="Y99">
            <v>16.560569872999999</v>
          </cell>
          <cell r="Z99">
            <v>0.1188268351</v>
          </cell>
          <cell r="AA99">
            <v>-2.1983127499999999</v>
          </cell>
          <cell r="AB99">
            <v>16.765404961000002</v>
          </cell>
          <cell r="AC99">
            <v>0.13569799560000001</v>
          </cell>
        </row>
        <row r="100">
          <cell r="A100">
            <v>96</v>
          </cell>
          <cell r="B100">
            <v>0.47059075299999997</v>
          </cell>
          <cell r="C100">
            <v>127.6320362</v>
          </cell>
          <cell r="D100">
            <v>4.5055631999999998E-2</v>
          </cell>
          <cell r="E100">
            <v>-9.2584657000000001E-2</v>
          </cell>
          <cell r="F100">
            <v>127.3522056</v>
          </cell>
          <cell r="G100">
            <v>4.5917535000000002E-2</v>
          </cell>
          <cell r="H100">
            <v>-1.346412105</v>
          </cell>
          <cell r="I100">
            <v>25.526069769999999</v>
          </cell>
          <cell r="K100">
            <v>-1.140751404</v>
          </cell>
          <cell r="L100">
            <v>25.498802640000001</v>
          </cell>
          <cell r="M100">
            <v>0.171049756</v>
          </cell>
          <cell r="O100">
            <v>93</v>
          </cell>
          <cell r="P100">
            <v>-0.35210000000000002</v>
          </cell>
          <cell r="Q100">
            <v>13.4239</v>
          </cell>
          <cell r="R100">
            <v>8.0259999999999998E-2</v>
          </cell>
          <cell r="S100">
            <v>-0.38329999999999997</v>
          </cell>
          <cell r="T100">
            <v>13.2158</v>
          </cell>
          <cell r="U100">
            <v>8.9340000000000003E-2</v>
          </cell>
          <cell r="W100">
            <v>119.5</v>
          </cell>
          <cell r="X100">
            <v>-2.7817368560000002</v>
          </cell>
          <cell r="Y100">
            <v>16.603086611999998</v>
          </cell>
          <cell r="Z100">
            <v>0.1194757852</v>
          </cell>
          <cell r="AA100">
            <v>-2.184580762</v>
          </cell>
          <cell r="AB100">
            <v>16.813676886</v>
          </cell>
          <cell r="AC100">
            <v>0.13638527550000001</v>
          </cell>
        </row>
        <row r="101">
          <cell r="A101">
            <v>97</v>
          </cell>
          <cell r="B101">
            <v>0.45526750700000002</v>
          </cell>
          <cell r="C101">
            <v>128.12371039999999</v>
          </cell>
          <cell r="D101">
            <v>4.5127088000000003E-2</v>
          </cell>
          <cell r="E101">
            <v>-7.9283065E-2</v>
          </cell>
          <cell r="F101">
            <v>127.8262759</v>
          </cell>
          <cell r="G101">
            <v>4.5968169000000003E-2</v>
          </cell>
          <cell r="H101">
            <v>-1.351813296</v>
          </cell>
          <cell r="I101">
            <v>25.752565279999999</v>
          </cell>
          <cell r="K101">
            <v>-1.127684095</v>
          </cell>
          <cell r="L101">
            <v>25.757016799999999</v>
          </cell>
          <cell r="M101">
            <v>0.172147043</v>
          </cell>
          <cell r="O101">
            <v>93.5</v>
          </cell>
          <cell r="P101">
            <v>-0.35210000000000002</v>
          </cell>
          <cell r="Q101">
            <v>13.5404</v>
          </cell>
          <cell r="R101">
            <v>8.029E-2</v>
          </cell>
          <cell r="S101">
            <v>-0.38329999999999997</v>
          </cell>
          <cell r="T101">
            <v>13.3399</v>
          </cell>
          <cell r="U101">
            <v>8.9410000000000003E-2</v>
          </cell>
          <cell r="W101">
            <v>120.5</v>
          </cell>
          <cell r="X101">
            <v>-2.7656480079999999</v>
          </cell>
          <cell r="Y101">
            <v>16.646138439000001</v>
          </cell>
          <cell r="Z101">
            <v>0.1201124636</v>
          </cell>
          <cell r="AA101">
            <v>-2.171295888</v>
          </cell>
          <cell r="AB101">
            <v>16.862313656000001</v>
          </cell>
          <cell r="AC101">
            <v>0.1370570042</v>
          </cell>
        </row>
        <row r="102">
          <cell r="A102">
            <v>98</v>
          </cell>
          <cell r="B102">
            <v>0.44194524099999999</v>
          </cell>
          <cell r="C102">
            <v>128.61193829999999</v>
          </cell>
          <cell r="D102">
            <v>4.5201399000000003E-2</v>
          </cell>
          <cell r="E102">
            <v>-6.5797887999999999E-2</v>
          </cell>
          <cell r="F102">
            <v>128.2947187</v>
          </cell>
          <cell r="G102">
            <v>4.6021489999999998E-2</v>
          </cell>
          <cell r="H102">
            <v>-1.3562539689999999</v>
          </cell>
          <cell r="I102">
            <v>25.981459900000001</v>
          </cell>
          <cell r="K102">
            <v>-1.114490244</v>
          </cell>
          <cell r="L102">
            <v>26.01874261</v>
          </cell>
          <cell r="M102">
            <v>0.173249185</v>
          </cell>
          <cell r="O102">
            <v>94</v>
          </cell>
          <cell r="P102">
            <v>-0.35210000000000002</v>
          </cell>
          <cell r="Q102">
            <v>13.6572</v>
          </cell>
          <cell r="R102">
            <v>8.0339999999999995E-2</v>
          </cell>
          <cell r="S102">
            <v>-0.38329999999999997</v>
          </cell>
          <cell r="T102">
            <v>13.4643</v>
          </cell>
          <cell r="U102">
            <v>8.9480000000000004E-2</v>
          </cell>
          <cell r="W102">
            <v>121.5</v>
          </cell>
          <cell r="X102">
            <v>-2.749782197</v>
          </cell>
          <cell r="Y102">
            <v>16.689715178</v>
          </cell>
          <cell r="Z102">
            <v>0.1207366562</v>
          </cell>
          <cell r="AA102">
            <v>-2.158454232</v>
          </cell>
          <cell r="AB102">
            <v>16.911300356999998</v>
          </cell>
          <cell r="AC102">
            <v>0.13771303909999999</v>
          </cell>
        </row>
        <row r="103">
          <cell r="A103">
            <v>99</v>
          </cell>
          <cell r="B103">
            <v>0.43062545800000002</v>
          </cell>
          <cell r="C103">
            <v>129.096622</v>
          </cell>
          <cell r="D103">
            <v>4.5278671E-2</v>
          </cell>
          <cell r="E103">
            <v>-5.2180499999999998E-2</v>
          </cell>
          <cell r="F103">
            <v>128.757642</v>
          </cell>
          <cell r="G103">
            <v>4.6077818E-2</v>
          </cell>
          <cell r="H103">
            <v>-1.3597108579999999</v>
          </cell>
          <cell r="I103">
            <v>26.212839899999999</v>
          </cell>
          <cell r="K103">
            <v>-1.1012048480000001</v>
          </cell>
          <cell r="L103">
            <v>26.28404312</v>
          </cell>
          <cell r="M103">
            <v>0.17435456899999999</v>
          </cell>
          <cell r="O103">
            <v>94.5</v>
          </cell>
          <cell r="P103">
            <v>-0.35210000000000002</v>
          </cell>
          <cell r="Q103">
            <v>13.7746</v>
          </cell>
          <cell r="R103">
            <v>8.0399999999999999E-2</v>
          </cell>
          <cell r="S103">
            <v>-0.38329999999999997</v>
          </cell>
          <cell r="T103">
            <v>13.5892</v>
          </cell>
          <cell r="U103">
            <v>8.9550000000000005E-2</v>
          </cell>
          <cell r="W103">
            <v>122.5</v>
          </cell>
          <cell r="X103">
            <v>-2.7341424430000001</v>
          </cell>
          <cell r="Y103">
            <v>16.733806952999998</v>
          </cell>
          <cell r="Z103">
            <v>0.1213481813</v>
          </cell>
          <cell r="AA103">
            <v>-2.1460517540000001</v>
          </cell>
          <cell r="AB103">
            <v>16.960622155999999</v>
          </cell>
          <cell r="AC103">
            <v>0.13835325370000001</v>
          </cell>
        </row>
        <row r="104">
          <cell r="A104">
            <v>100</v>
          </cell>
          <cell r="B104">
            <v>0.42129164800000002</v>
          </cell>
          <cell r="C104">
            <v>129.57767229999999</v>
          </cell>
          <cell r="D104">
            <v>4.5358979000000001E-2</v>
          </cell>
          <cell r="E104">
            <v>-3.8478249999999999E-2</v>
          </cell>
          <cell r="F104">
            <v>129.2151839</v>
          </cell>
          <cell r="G104">
            <v>4.6137486999999998E-2</v>
          </cell>
          <cell r="H104">
            <v>-1.362167159</v>
          </cell>
          <cell r="I104">
            <v>26.446790270000001</v>
          </cell>
          <cell r="K104">
            <v>-1.087863413</v>
          </cell>
          <cell r="L104">
            <v>26.552975069999999</v>
          </cell>
          <cell r="M104">
            <v>0.17546151199999999</v>
          </cell>
          <cell r="O104">
            <v>95</v>
          </cell>
          <cell r="P104">
            <v>-0.35210000000000002</v>
          </cell>
          <cell r="Q104">
            <v>13.892799999999999</v>
          </cell>
          <cell r="R104">
            <v>8.047E-2</v>
          </cell>
          <cell r="S104">
            <v>-0.38329999999999997</v>
          </cell>
          <cell r="T104">
            <v>13.714600000000001</v>
          </cell>
          <cell r="U104">
            <v>8.9630000000000001E-2</v>
          </cell>
          <cell r="W104">
            <v>123.5</v>
          </cell>
          <cell r="X104">
            <v>-2.718732873</v>
          </cell>
          <cell r="Y104">
            <v>16.778403632</v>
          </cell>
          <cell r="Z104">
            <v>0.121946849</v>
          </cell>
          <cell r="AA104">
            <v>-2.1340843029999998</v>
          </cell>
          <cell r="AB104">
            <v>17.010264304</v>
          </cell>
          <cell r="AC104">
            <v>0.13897753739999999</v>
          </cell>
        </row>
        <row r="105">
          <cell r="A105">
            <v>101</v>
          </cell>
          <cell r="B105">
            <v>0.41390958799999999</v>
          </cell>
          <cell r="C105">
            <v>130.0550101</v>
          </cell>
          <cell r="D105">
            <v>4.5442372000000002E-2</v>
          </cell>
          <cell r="E105">
            <v>-2.4733544999999999E-2</v>
          </cell>
          <cell r="F105">
            <v>129.66751429999999</v>
          </cell>
          <cell r="G105">
            <v>4.6200841999999999E-2</v>
          </cell>
          <cell r="H105">
            <v>-1.363612378</v>
          </cell>
          <cell r="I105">
            <v>26.683394570000001</v>
          </cell>
          <cell r="K105">
            <v>-1.0745009270000001</v>
          </cell>
          <cell r="L105">
            <v>26.825589040000001</v>
          </cell>
          <cell r="M105">
            <v>0.17656828399999999</v>
          </cell>
          <cell r="O105">
            <v>95.5</v>
          </cell>
          <cell r="P105">
            <v>-0.35210000000000002</v>
          </cell>
          <cell r="Q105">
            <v>14.012</v>
          </cell>
          <cell r="R105">
            <v>8.0560000000000007E-2</v>
          </cell>
          <cell r="S105">
            <v>-0.38329999999999997</v>
          </cell>
          <cell r="T105">
            <v>13.8408</v>
          </cell>
          <cell r="U105">
            <v>8.9719999999999994E-2</v>
          </cell>
          <cell r="W105">
            <v>124.5</v>
          </cell>
          <cell r="X105">
            <v>-2.7035555059999998</v>
          </cell>
          <cell r="Y105">
            <v>16.823495380000001</v>
          </cell>
          <cell r="Z105">
            <v>0.1225325012</v>
          </cell>
          <cell r="AA105">
            <v>-2.122547629</v>
          </cell>
          <cell r="AB105">
            <v>17.060212133</v>
          </cell>
          <cell r="AC105">
            <v>0.1395857952</v>
          </cell>
        </row>
        <row r="106">
          <cell r="A106">
            <v>102</v>
          </cell>
          <cell r="B106">
            <v>0.40842781299999997</v>
          </cell>
          <cell r="C106">
            <v>130.52856689999999</v>
          </cell>
          <cell r="D106">
            <v>4.5528869E-2</v>
          </cell>
          <cell r="E106">
            <v>-1.0982868E-2</v>
          </cell>
          <cell r="F106">
            <v>130.1148354</v>
          </cell>
          <cell r="G106">
            <v>4.6268240000000002E-2</v>
          </cell>
          <cell r="H106">
            <v>-1.3640421060000001</v>
          </cell>
          <cell r="I106">
            <v>26.922734940000002</v>
          </cell>
          <cell r="K106">
            <v>-1.061151213</v>
          </cell>
          <cell r="L106">
            <v>27.101929500000001</v>
          </cell>
          <cell r="M106">
            <v>0.17767312399999999</v>
          </cell>
          <cell r="O106">
            <v>96</v>
          </cell>
          <cell r="P106">
            <v>-0.35210000000000002</v>
          </cell>
          <cell r="Q106">
            <v>14.1325</v>
          </cell>
          <cell r="R106">
            <v>8.0670000000000006E-2</v>
          </cell>
          <cell r="S106">
            <v>-0.38329999999999997</v>
          </cell>
          <cell r="T106">
            <v>13.967599999999999</v>
          </cell>
          <cell r="U106">
            <v>8.9810000000000001E-2</v>
          </cell>
          <cell r="W106">
            <v>125.5</v>
          </cell>
          <cell r="X106">
            <v>-2.688611957</v>
          </cell>
          <cell r="Y106">
            <v>16.869072374999998</v>
          </cell>
          <cell r="Z106">
            <v>0.12310499079999999</v>
          </cell>
          <cell r="AA106">
            <v>-2.1114374109999998</v>
          </cell>
          <cell r="AB106">
            <v>17.110451054999999</v>
          </cell>
          <cell r="AC106">
            <v>0.14017794689999999</v>
          </cell>
        </row>
        <row r="107">
          <cell r="A107">
            <v>103</v>
          </cell>
          <cell r="B107">
            <v>0.404778262</v>
          </cell>
          <cell r="C107">
            <v>130.9982857</v>
          </cell>
          <cell r="D107">
            <v>4.5618459E-2</v>
          </cell>
          <cell r="E107">
            <v>2.7443060000000002E-3</v>
          </cell>
          <cell r="F107">
            <v>130.55738389999999</v>
          </cell>
          <cell r="G107">
            <v>4.6340046000000003E-2</v>
          </cell>
          <cell r="H107">
            <v>-1.3634578289999999</v>
          </cell>
          <cell r="I107">
            <v>27.164891990000001</v>
          </cell>
          <cell r="K107">
            <v>-1.0478471410000001</v>
          </cell>
          <cell r="L107">
            <v>27.382034220000001</v>
          </cell>
          <cell r="M107">
            <v>0.178774242</v>
          </cell>
          <cell r="O107">
            <v>96.5</v>
          </cell>
          <cell r="P107">
            <v>-0.35210000000000002</v>
          </cell>
          <cell r="Q107">
            <v>14.2544</v>
          </cell>
          <cell r="R107">
            <v>8.0780000000000005E-2</v>
          </cell>
          <cell r="S107">
            <v>-0.38329999999999997</v>
          </cell>
          <cell r="T107">
            <v>14.0953</v>
          </cell>
          <cell r="U107">
            <v>8.9899999999999994E-2</v>
          </cell>
          <cell r="W107">
            <v>126.5</v>
          </cell>
          <cell r="X107">
            <v>-2.6739031639999999</v>
          </cell>
          <cell r="Y107">
            <v>16.915124865999999</v>
          </cell>
          <cell r="Z107">
            <v>0.1236641859</v>
          </cell>
          <cell r="AA107">
            <v>-2.1007492659999998</v>
          </cell>
          <cell r="AB107">
            <v>17.160966563999999</v>
          </cell>
          <cell r="AC107">
            <v>0.14075392740000001</v>
          </cell>
        </row>
        <row r="108">
          <cell r="A108">
            <v>104</v>
          </cell>
          <cell r="B108">
            <v>0.40287707699999997</v>
          </cell>
          <cell r="C108">
            <v>131.46412179999999</v>
          </cell>
          <cell r="D108">
            <v>4.5711105000000002E-2</v>
          </cell>
          <cell r="E108">
            <v>1.6426654999999998E-2</v>
          </cell>
          <cell r="F108">
            <v>130.99543199999999</v>
          </cell>
          <cell r="G108">
            <v>4.6416629000000001E-2</v>
          </cell>
          <cell r="H108">
            <v>-1.3618656689999999</v>
          </cell>
          <cell r="I108">
            <v>27.409945390000001</v>
          </cell>
          <cell r="K108">
            <v>-1.0346205509999999</v>
          </cell>
          <cell r="L108">
            <v>27.665934020000002</v>
          </cell>
          <cell r="M108">
            <v>0.17986982900000001</v>
          </cell>
          <cell r="O108">
            <v>97</v>
          </cell>
          <cell r="P108">
            <v>-0.35210000000000002</v>
          </cell>
          <cell r="Q108">
            <v>14.3782</v>
          </cell>
          <cell r="R108">
            <v>8.0920000000000006E-2</v>
          </cell>
          <cell r="S108">
            <v>-0.38329999999999997</v>
          </cell>
          <cell r="T108">
            <v>14.2239</v>
          </cell>
          <cell r="U108">
            <v>0.09</v>
          </cell>
          <cell r="W108">
            <v>127.5</v>
          </cell>
          <cell r="X108">
            <v>-2.6594294430000001</v>
          </cell>
          <cell r="Y108">
            <v>16.961643167999998</v>
          </cell>
          <cell r="Z108">
            <v>0.12420996939999999</v>
          </cell>
          <cell r="AA108">
            <v>-2.0904787740000002</v>
          </cell>
          <cell r="AB108">
            <v>17.211744236000001</v>
          </cell>
          <cell r="AC108">
            <v>0.14131368590000001</v>
          </cell>
        </row>
        <row r="109">
          <cell r="A109">
            <v>105</v>
          </cell>
          <cell r="B109">
            <v>0.40262556100000002</v>
          </cell>
          <cell r="C109">
            <v>131.9260439</v>
          </cell>
          <cell r="D109">
            <v>4.5806741999999998E-2</v>
          </cell>
          <cell r="E109">
            <v>3.0052230999999999E-2</v>
          </cell>
          <cell r="F109">
            <v>131.4292887</v>
          </cell>
          <cell r="G109">
            <v>4.6498361000000002E-2</v>
          </cell>
          <cell r="H109">
            <v>-1.3592826099999999</v>
          </cell>
          <cell r="I109">
            <v>27.657969779999998</v>
          </cell>
          <cell r="K109">
            <v>-1.021502197</v>
          </cell>
          <cell r="L109">
            <v>27.953652399999999</v>
          </cell>
          <cell r="M109">
            <v>0.180958063</v>
          </cell>
          <cell r="O109">
            <v>97.5</v>
          </cell>
          <cell r="P109">
            <v>-0.35210000000000002</v>
          </cell>
          <cell r="Q109">
            <v>14.5038</v>
          </cell>
          <cell r="R109">
            <v>8.1059999999999993E-2</v>
          </cell>
          <cell r="S109">
            <v>-0.38329999999999997</v>
          </cell>
          <cell r="T109">
            <v>14.3537</v>
          </cell>
          <cell r="U109">
            <v>9.01E-2</v>
          </cell>
          <cell r="W109">
            <v>128.5</v>
          </cell>
          <cell r="X109">
            <v>-2.6451905340000001</v>
          </cell>
          <cell r="Y109">
            <v>17.008617659999999</v>
          </cell>
          <cell r="Z109">
            <v>0.12474223869999999</v>
          </cell>
          <cell r="AA109">
            <v>-2.0806214839999999</v>
          </cell>
          <cell r="AB109">
            <v>17.262769727999999</v>
          </cell>
          <cell r="AC109">
            <v>0.14185718580000001</v>
          </cell>
        </row>
        <row r="110">
          <cell r="A110">
            <v>106</v>
          </cell>
          <cell r="B110">
            <v>0.40391126999999999</v>
          </cell>
          <cell r="C110">
            <v>132.38403479999999</v>
          </cell>
          <cell r="D110">
            <v>4.5905280999999999E-2</v>
          </cell>
          <cell r="E110">
            <v>4.3619747E-2</v>
          </cell>
          <cell r="F110">
            <v>131.85930149999999</v>
          </cell>
          <cell r="G110">
            <v>4.6585610999999999E-2</v>
          </cell>
          <cell r="H110">
            <v>-1.355720571</v>
          </cell>
          <cell r="I110">
            <v>27.90904433</v>
          </cell>
          <cell r="K110">
            <v>-1.008521695</v>
          </cell>
          <cell r="L110">
            <v>28.245205309999999</v>
          </cell>
          <cell r="M110">
            <v>0.182037118</v>
          </cell>
          <cell r="O110">
            <v>98</v>
          </cell>
          <cell r="P110">
            <v>-0.35210000000000002</v>
          </cell>
          <cell r="Q110">
            <v>14.631600000000001</v>
          </cell>
          <cell r="R110">
            <v>8.1220000000000001E-2</v>
          </cell>
          <cell r="S110">
            <v>-0.38329999999999997</v>
          </cell>
          <cell r="T110">
            <v>14.4848</v>
          </cell>
          <cell r="U110">
            <v>9.0209999999999999E-2</v>
          </cell>
          <cell r="W110">
            <v>129.5</v>
          </cell>
          <cell r="X110">
            <v>-2.6311856489999998</v>
          </cell>
          <cell r="Y110">
            <v>17.056038786999999</v>
          </cell>
          <cell r="Z110">
            <v>0.12526090540000001</v>
          </cell>
          <cell r="AA110">
            <v>-2.0711729320000001</v>
          </cell>
          <cell r="AB110">
            <v>17.314028776000001</v>
          </cell>
          <cell r="AC110">
            <v>0.14238440429999999</v>
          </cell>
        </row>
        <row r="111">
          <cell r="A111">
            <v>107</v>
          </cell>
          <cell r="B111">
            <v>0.40660923199999999</v>
          </cell>
          <cell r="C111">
            <v>132.83809199999999</v>
          </cell>
          <cell r="D111">
            <v>4.6006604E-2</v>
          </cell>
          <cell r="E111">
            <v>5.7139879999999997E-2</v>
          </cell>
          <cell r="F111">
            <v>132.2858574</v>
          </cell>
          <cell r="G111">
            <v>4.6678741000000003E-2</v>
          </cell>
          <cell r="H111">
            <v>-1.351202536</v>
          </cell>
          <cell r="I111">
            <v>28.16324264</v>
          </cell>
          <cell r="K111">
            <v>-0.99570749400000003</v>
          </cell>
          <cell r="L111">
            <v>28.540600850000001</v>
          </cell>
          <cell r="M111">
            <v>0.18310517200000001</v>
          </cell>
          <cell r="O111">
            <v>98.5</v>
          </cell>
          <cell r="P111">
            <v>-0.35210000000000002</v>
          </cell>
          <cell r="Q111">
            <v>14.7614</v>
          </cell>
          <cell r="R111">
            <v>8.1390000000000004E-2</v>
          </cell>
          <cell r="S111">
            <v>-0.38329999999999997</v>
          </cell>
          <cell r="T111">
            <v>14.6174</v>
          </cell>
          <cell r="U111">
            <v>9.0329999999999994E-2</v>
          </cell>
          <cell r="W111">
            <v>130.5</v>
          </cell>
          <cell r="X111">
            <v>-2.6174135110000001</v>
          </cell>
          <cell r="Y111">
            <v>17.103897052000001</v>
          </cell>
          <cell r="Z111">
            <v>0.12576589499999999</v>
          </cell>
          <cell r="AA111">
            <v>-2.0621286489999999</v>
          </cell>
          <cell r="AB111">
            <v>17.365507199</v>
          </cell>
          <cell r="AC111">
            <v>0.1428953318</v>
          </cell>
        </row>
        <row r="112">
          <cell r="A112">
            <v>108</v>
          </cell>
          <cell r="B112">
            <v>0.410583274</v>
          </cell>
          <cell r="C112">
            <v>133.2882291</v>
          </cell>
          <cell r="D112">
            <v>4.6110573000000002E-2</v>
          </cell>
          <cell r="E112">
            <v>7.0636605000000005E-2</v>
          </cell>
          <cell r="F112">
            <v>132.7093845</v>
          </cell>
          <cell r="G112">
            <v>4.6778098999999997E-2</v>
          </cell>
          <cell r="H112">
            <v>-1.3457544079999999</v>
          </cell>
          <cell r="I112">
            <v>28.42063744</v>
          </cell>
          <cell r="K112">
            <v>-0.98308684400000002</v>
          </cell>
          <cell r="L112">
            <v>28.83983907</v>
          </cell>
          <cell r="M112">
            <v>0.18416041</v>
          </cell>
          <cell r="O112">
            <v>99</v>
          </cell>
          <cell r="P112">
            <v>-0.35210000000000002</v>
          </cell>
          <cell r="Q112">
            <v>14.8934</v>
          </cell>
          <cell r="R112">
            <v>8.1570000000000004E-2</v>
          </cell>
          <cell r="S112">
            <v>-0.38329999999999997</v>
          </cell>
          <cell r="T112">
            <v>14.751899999999999</v>
          </cell>
          <cell r="U112">
            <v>9.0440000000000006E-2</v>
          </cell>
          <cell r="W112">
            <v>131.5</v>
          </cell>
          <cell r="X112">
            <v>-2.603872392</v>
          </cell>
          <cell r="Y112">
            <v>17.152183021999999</v>
          </cell>
          <cell r="Z112">
            <v>0.12625714669999999</v>
          </cell>
          <cell r="AA112">
            <v>-2.0534841730000002</v>
          </cell>
          <cell r="AB112">
            <v>17.417190895000001</v>
          </cell>
          <cell r="AC112">
            <v>0.143389972</v>
          </cell>
        </row>
        <row r="113">
          <cell r="A113">
            <v>109</v>
          </cell>
          <cell r="B113">
            <v>0.41568744299999999</v>
          </cell>
          <cell r="C113">
            <v>133.73447590000001</v>
          </cell>
          <cell r="D113">
            <v>4.6217028E-2</v>
          </cell>
          <cell r="E113">
            <v>8.4148479999999998E-2</v>
          </cell>
          <cell r="F113">
            <v>133.1303527</v>
          </cell>
          <cell r="G113">
            <v>4.6884009999999997E-2</v>
          </cell>
          <cell r="H113">
            <v>-1.3394054529999999</v>
          </cell>
          <cell r="I113">
            <v>28.681300050000001</v>
          </cell>
          <cell r="K113">
            <v>-0.97068578900000002</v>
          </cell>
          <cell r="L113">
            <v>29.14291171</v>
          </cell>
          <cell r="M113">
            <v>0.18520103900000001</v>
          </cell>
          <cell r="O113">
            <v>99.5</v>
          </cell>
          <cell r="P113">
            <v>-0.35210000000000002</v>
          </cell>
          <cell r="Q113">
            <v>15.0275</v>
          </cell>
          <cell r="R113">
            <v>8.1769999999999995E-2</v>
          </cell>
          <cell r="S113">
            <v>-0.38329999999999997</v>
          </cell>
          <cell r="T113">
            <v>14.888199999999999</v>
          </cell>
          <cell r="U113">
            <v>9.0569999999999998E-2</v>
          </cell>
          <cell r="W113">
            <v>132.5</v>
          </cell>
          <cell r="X113">
            <v>-2.5905601479999998</v>
          </cell>
          <cell r="Y113">
            <v>17.200887317999999</v>
          </cell>
          <cell r="Z113">
            <v>0.12673461329999999</v>
          </cell>
          <cell r="AA113">
            <v>-2.0452350579999998</v>
          </cell>
          <cell r="AB113">
            <v>17.469065844999999</v>
          </cell>
          <cell r="AC113">
            <v>0.1438683412</v>
          </cell>
        </row>
        <row r="114">
          <cell r="A114">
            <v>110</v>
          </cell>
          <cell r="B114">
            <v>0.42176751400000001</v>
          </cell>
          <cell r="C114">
            <v>134.17688010000001</v>
          </cell>
          <cell r="D114">
            <v>4.6325789999999999E-2</v>
          </cell>
          <cell r="E114">
            <v>9.7729872999999995E-2</v>
          </cell>
          <cell r="F114">
            <v>133.5492749</v>
          </cell>
          <cell r="G114">
            <v>4.6996769000000001E-2</v>
          </cell>
          <cell r="H114">
            <v>-1.3321880930000001</v>
          </cell>
          <cell r="I114">
            <v>28.945300289999999</v>
          </cell>
          <cell r="K114">
            <v>-0.95852915699999997</v>
          </cell>
          <cell r="L114">
            <v>29.449802080000001</v>
          </cell>
          <cell r="M114">
            <v>0.18622528699999999</v>
          </cell>
          <cell r="O114">
            <v>100</v>
          </cell>
          <cell r="P114">
            <v>-0.35210000000000002</v>
          </cell>
          <cell r="Q114">
            <v>15.1637</v>
          </cell>
          <cell r="R114">
            <v>8.1979999999999997E-2</v>
          </cell>
          <cell r="S114">
            <v>-0.38329999999999997</v>
          </cell>
          <cell r="T114">
            <v>15.0267</v>
          </cell>
          <cell r="U114">
            <v>9.0690000000000007E-2</v>
          </cell>
          <cell r="W114">
            <v>133.5</v>
          </cell>
          <cell r="X114">
            <v>-2.5774742530000001</v>
          </cell>
          <cell r="Y114">
            <v>17.250000622999998</v>
          </cell>
          <cell r="Z114">
            <v>0.12719826040000001</v>
          </cell>
          <cell r="AA114">
            <v>-2.0373768800000001</v>
          </cell>
          <cell r="AB114">
            <v>17.52111811</v>
          </cell>
          <cell r="AC114">
            <v>0.1443304685</v>
          </cell>
        </row>
        <row r="115">
          <cell r="A115">
            <v>111</v>
          </cell>
          <cell r="B115">
            <v>0.428662551</v>
          </cell>
          <cell r="C115">
            <v>134.6155076</v>
          </cell>
          <cell r="D115">
            <v>4.6436661999999997E-2</v>
          </cell>
          <cell r="E115">
            <v>0.111452039</v>
          </cell>
          <cell r="F115">
            <v>133.9667073</v>
          </cell>
          <cell r="G115">
            <v>4.7116632999999998E-2</v>
          </cell>
          <cell r="H115">
            <v>-1.324137479</v>
          </cell>
          <cell r="I115">
            <v>29.212706449999999</v>
          </cell>
          <cell r="K115">
            <v>-0.94664056799999996</v>
          </cell>
          <cell r="L115">
            <v>29.76048479</v>
          </cell>
          <cell r="M115">
            <v>0.18723141600000001</v>
          </cell>
          <cell r="O115">
            <v>100.5</v>
          </cell>
          <cell r="P115">
            <v>-0.35210000000000002</v>
          </cell>
          <cell r="Q115">
            <v>15.3018</v>
          </cell>
          <cell r="R115">
            <v>8.2199999999999995E-2</v>
          </cell>
          <cell r="S115">
            <v>-0.38329999999999997</v>
          </cell>
          <cell r="T115">
            <v>15.1676</v>
          </cell>
          <cell r="U115">
            <v>9.0829999999999994E-2</v>
          </cell>
          <cell r="W115">
            <v>134.5</v>
          </cell>
          <cell r="X115">
            <v>-2.5646118310000001</v>
          </cell>
          <cell r="Y115">
            <v>17.299513673</v>
          </cell>
          <cell r="Z115">
            <v>0.1276480666</v>
          </cell>
          <cell r="AA115">
            <v>-2.0299066840000002</v>
          </cell>
          <cell r="AB115">
            <v>17.573333469000001</v>
          </cell>
          <cell r="AC115">
            <v>0.1447763715</v>
          </cell>
        </row>
        <row r="116">
          <cell r="A116">
            <v>112</v>
          </cell>
          <cell r="B116">
            <v>0.43620653100000001</v>
          </cell>
          <cell r="C116">
            <v>135.05044330000001</v>
          </cell>
          <cell r="D116">
            <v>4.6549430000000003E-2</v>
          </cell>
          <cell r="E116">
            <v>0.12540400500000001</v>
          </cell>
          <cell r="F116">
            <v>134.38324990000001</v>
          </cell>
          <cell r="G116">
            <v>4.7243801000000002E-2</v>
          </cell>
          <cell r="H116">
            <v>-1.315291073</v>
          </cell>
          <cell r="I116">
            <v>29.483585269999999</v>
          </cell>
          <cell r="K116">
            <v>-0.93504244700000005</v>
          </cell>
          <cell r="L116">
            <v>30.074925700000001</v>
          </cell>
          <cell r="M116">
            <v>0.188217723</v>
          </cell>
          <cell r="O116">
            <v>101</v>
          </cell>
          <cell r="P116">
            <v>-0.35210000000000002</v>
          </cell>
          <cell r="Q116">
            <v>15.4419</v>
          </cell>
          <cell r="R116">
            <v>8.2430000000000003E-2</v>
          </cell>
          <cell r="S116">
            <v>-0.38329999999999997</v>
          </cell>
          <cell r="T116">
            <v>15.3108</v>
          </cell>
          <cell r="U116">
            <v>9.0959999999999999E-2</v>
          </cell>
          <cell r="W116">
            <v>135.5</v>
          </cell>
          <cell r="X116">
            <v>-2.5519696839999999</v>
          </cell>
          <cell r="Y116">
            <v>17.349417257999999</v>
          </cell>
          <cell r="Z116">
            <v>0.12808402299999999</v>
          </cell>
          <cell r="AA116">
            <v>-2.022817914</v>
          </cell>
          <cell r="AB116">
            <v>17.625698688</v>
          </cell>
          <cell r="AC116">
            <v>0.14520613809999999</v>
          </cell>
        </row>
        <row r="117">
          <cell r="A117">
            <v>113</v>
          </cell>
          <cell r="B117">
            <v>0.44423000000000001</v>
          </cell>
          <cell r="C117">
            <v>135.48179250000001</v>
          </cell>
          <cell r="D117">
            <v>4.6663871000000003E-2</v>
          </cell>
          <cell r="E117">
            <v>0.13969316000000001</v>
          </cell>
          <cell r="F117">
            <v>134.7995463</v>
          </cell>
          <cell r="G117">
            <v>4.7378413000000001E-2</v>
          </cell>
          <cell r="H117">
            <v>-1.3056882400000001</v>
          </cell>
          <cell r="I117">
            <v>29.75800198</v>
          </cell>
          <cell r="K117">
            <v>-0.92375604099999997</v>
          </cell>
          <cell r="L117">
            <v>30.393081760000001</v>
          </cell>
          <cell r="M117">
            <v>0.18918255</v>
          </cell>
          <cell r="O117">
            <v>101.5</v>
          </cell>
          <cell r="P117">
            <v>-0.35210000000000002</v>
          </cell>
          <cell r="Q117">
            <v>15.5838</v>
          </cell>
          <cell r="R117">
            <v>8.2669999999999993E-2</v>
          </cell>
          <cell r="S117">
            <v>-0.38329999999999997</v>
          </cell>
          <cell r="T117">
            <v>15.4564</v>
          </cell>
          <cell r="U117">
            <v>9.11E-2</v>
          </cell>
          <cell r="W117">
            <v>136.5</v>
          </cell>
          <cell r="X117">
            <v>-2.539539972</v>
          </cell>
          <cell r="Y117">
            <v>17.399703080999998</v>
          </cell>
          <cell r="Z117">
            <v>0.12850619190000001</v>
          </cell>
          <cell r="AA117">
            <v>-2.0161070840000002</v>
          </cell>
          <cell r="AB117">
            <v>17.678199868</v>
          </cell>
          <cell r="AC117">
            <v>0.14561981930000001</v>
          </cell>
        </row>
        <row r="118">
          <cell r="A118">
            <v>114</v>
          </cell>
          <cell r="B118">
            <v>0.45256175999999998</v>
          </cell>
          <cell r="C118">
            <v>135.90968129999999</v>
          </cell>
          <cell r="D118">
            <v>4.6779748000000003E-2</v>
          </cell>
          <cell r="E118">
            <v>0.154445482</v>
          </cell>
          <cell r="F118">
            <v>135.2162826</v>
          </cell>
          <cell r="G118">
            <v>4.7520521000000003E-2</v>
          </cell>
          <cell r="H118">
            <v>-1.295369867</v>
          </cell>
          <cell r="I118">
            <v>30.03602021</v>
          </cell>
          <cell r="K118">
            <v>-0.91280144500000004</v>
          </cell>
          <cell r="L118">
            <v>30.714900929999999</v>
          </cell>
          <cell r="M118">
            <v>0.190124286</v>
          </cell>
          <cell r="O118">
            <v>102</v>
          </cell>
          <cell r="P118">
            <v>-0.35210000000000002</v>
          </cell>
          <cell r="Q118">
            <v>15.727600000000001</v>
          </cell>
          <cell r="R118">
            <v>8.2919999999999994E-2</v>
          </cell>
          <cell r="S118">
            <v>-0.38329999999999997</v>
          </cell>
          <cell r="T118">
            <v>15.6046</v>
          </cell>
          <cell r="U118">
            <v>9.1249999999999998E-2</v>
          </cell>
          <cell r="W118">
            <v>137.5</v>
          </cell>
          <cell r="X118">
            <v>-2.5273256810000002</v>
          </cell>
          <cell r="Y118">
            <v>17.450360714999999</v>
          </cell>
          <cell r="Z118">
            <v>0.12891449739999999</v>
          </cell>
          <cell r="AA118">
            <v>-2.0097699050000002</v>
          </cell>
          <cell r="AB118">
            <v>17.730823397000002</v>
          </cell>
          <cell r="AC118">
            <v>0.14601749059999999</v>
          </cell>
        </row>
        <row r="119">
          <cell r="A119">
            <v>115</v>
          </cell>
          <cell r="B119">
            <v>0.46103057800000002</v>
          </cell>
          <cell r="C119">
            <v>136.33425769999999</v>
          </cell>
          <cell r="D119">
            <v>4.6896817E-2</v>
          </cell>
          <cell r="E119">
            <v>0.16980527500000001</v>
          </cell>
          <cell r="F119">
            <v>135.634186</v>
          </cell>
          <cell r="G119">
            <v>4.7670085000000001E-2</v>
          </cell>
          <cell r="H119">
            <v>-1.284374967</v>
          </cell>
          <cell r="I119">
            <v>30.317704169999999</v>
          </cell>
          <cell r="K119">
            <v>-0.90219763799999997</v>
          </cell>
          <cell r="L119">
            <v>31.040322100000001</v>
          </cell>
          <cell r="M119">
            <v>0.19104137500000001</v>
          </cell>
          <cell r="O119">
            <v>102.5</v>
          </cell>
          <cell r="P119">
            <v>-0.35210000000000002</v>
          </cell>
          <cell r="Q119">
            <v>15.873200000000001</v>
          </cell>
          <cell r="R119">
            <v>8.3169999999999994E-2</v>
          </cell>
          <cell r="S119">
            <v>-0.38329999999999997</v>
          </cell>
          <cell r="T119">
            <v>15.7553</v>
          </cell>
          <cell r="U119">
            <v>9.1389999999999999E-2</v>
          </cell>
          <cell r="W119">
            <v>138.5</v>
          </cell>
          <cell r="X119">
            <v>-2.5153202349999999</v>
          </cell>
          <cell r="Y119">
            <v>17.501381605999999</v>
          </cell>
          <cell r="Z119">
            <v>0.1293090012</v>
          </cell>
          <cell r="AA119">
            <v>-2.0038021339999998</v>
          </cell>
          <cell r="AB119">
            <v>17.783555746000001</v>
          </cell>
          <cell r="AC119">
            <v>0.14639923860000001</v>
          </cell>
        </row>
        <row r="120">
          <cell r="A120">
            <v>116</v>
          </cell>
          <cell r="B120">
            <v>0.46946690400000002</v>
          </cell>
          <cell r="C120">
            <v>136.75569229999999</v>
          </cell>
          <cell r="D120">
            <v>4.7014827000000002E-2</v>
          </cell>
          <cell r="E120">
            <v>0.185934346</v>
          </cell>
          <cell r="F120">
            <v>136.05402230000001</v>
          </cell>
          <cell r="G120">
            <v>4.7826946000000002E-2</v>
          </cell>
          <cell r="H120">
            <v>-1.272750864</v>
          </cell>
          <cell r="I120">
            <v>30.603111070000001</v>
          </cell>
          <cell r="K120">
            <v>-0.89196251299999996</v>
          </cell>
          <cell r="L120">
            <v>31.36927506</v>
          </cell>
          <cell r="M120">
            <v>0.19193231899999999</v>
          </cell>
          <cell r="O120">
            <v>103</v>
          </cell>
          <cell r="P120">
            <v>-0.35210000000000002</v>
          </cell>
          <cell r="Q120">
            <v>16.020600000000002</v>
          </cell>
          <cell r="R120">
            <v>8.3430000000000004E-2</v>
          </cell>
          <cell r="S120">
            <v>-0.38329999999999997</v>
          </cell>
          <cell r="T120">
            <v>15.9087</v>
          </cell>
          <cell r="U120">
            <v>9.1550000000000006E-2</v>
          </cell>
          <cell r="W120">
            <v>139.5</v>
          </cell>
          <cell r="X120">
            <v>-2.503519447</v>
          </cell>
          <cell r="Y120">
            <v>17.552756738999999</v>
          </cell>
          <cell r="Z120">
            <v>0.12968974080000001</v>
          </cell>
          <cell r="AA120">
            <v>-1.9981995720000001</v>
          </cell>
          <cell r="AB120">
            <v>17.836383471000001</v>
          </cell>
          <cell r="AC120">
            <v>0.14676516049999999</v>
          </cell>
        </row>
        <row r="121">
          <cell r="A121">
            <v>117</v>
          </cell>
          <cell r="B121">
            <v>0.47770460799999998</v>
          </cell>
          <cell r="C121">
            <v>137.17417940000001</v>
          </cell>
          <cell r="D121">
            <v>4.7133525000000003E-2</v>
          </cell>
          <cell r="E121">
            <v>0.20301048799999999</v>
          </cell>
          <cell r="F121">
            <v>136.47659250000001</v>
          </cell>
          <cell r="G121">
            <v>4.7990810000000002E-2</v>
          </cell>
          <cell r="H121">
            <v>-1.2605391930000001</v>
          </cell>
          <cell r="I121">
            <v>30.892300720000001</v>
          </cell>
          <cell r="K121">
            <v>-0.882112919</v>
          </cell>
          <cell r="L121">
            <v>31.701680499999998</v>
          </cell>
          <cell r="M121">
            <v>0.192795682</v>
          </cell>
          <cell r="O121">
            <v>103.5</v>
          </cell>
          <cell r="P121">
            <v>-0.35210000000000002</v>
          </cell>
          <cell r="Q121">
            <v>16.169699999999999</v>
          </cell>
          <cell r="R121">
            <v>8.3699999999999997E-2</v>
          </cell>
          <cell r="S121">
            <v>-0.38329999999999997</v>
          </cell>
          <cell r="T121">
            <v>16.064499999999999</v>
          </cell>
          <cell r="U121">
            <v>9.1700000000000004E-2</v>
          </cell>
          <cell r="W121">
            <v>140.5</v>
          </cell>
          <cell r="X121">
            <v>-2.4919189340000001</v>
          </cell>
          <cell r="Y121">
            <v>17.604477144000001</v>
          </cell>
          <cell r="Z121">
            <v>0.13005676490000001</v>
          </cell>
          <cell r="AA121">
            <v>-1.992958064</v>
          </cell>
          <cell r="AB121">
            <v>17.889293209000002</v>
          </cell>
          <cell r="AC121">
            <v>0.14711536389999999</v>
          </cell>
        </row>
        <row r="122">
          <cell r="A122">
            <v>118</v>
          </cell>
          <cell r="B122">
            <v>0.48558272000000002</v>
          </cell>
          <cell r="C122">
            <v>137.5899378</v>
          </cell>
          <cell r="D122">
            <v>4.7252653999999998E-2</v>
          </cell>
          <cell r="E122">
            <v>0.22122520000000001</v>
          </cell>
          <cell r="F122">
            <v>136.90272809999999</v>
          </cell>
          <cell r="G122">
            <v>4.8161228E-2</v>
          </cell>
          <cell r="H122">
            <v>-1.247783611</v>
          </cell>
          <cell r="I122">
            <v>31.185329840000001</v>
          </cell>
          <cell r="K122">
            <v>-0.87266470600000001</v>
          </cell>
          <cell r="L122">
            <v>32.037449989999999</v>
          </cell>
          <cell r="M122">
            <v>0.193630095</v>
          </cell>
          <cell r="O122">
            <v>104</v>
          </cell>
          <cell r="P122">
            <v>-0.35210000000000002</v>
          </cell>
          <cell r="Q122">
            <v>16.320399999999999</v>
          </cell>
          <cell r="R122">
            <v>8.3970000000000003E-2</v>
          </cell>
          <cell r="S122">
            <v>-0.38329999999999997</v>
          </cell>
          <cell r="T122">
            <v>16.222899999999999</v>
          </cell>
          <cell r="U122">
            <v>9.1859999999999997E-2</v>
          </cell>
          <cell r="W122">
            <v>141.5</v>
          </cell>
          <cell r="X122">
            <v>-2.480514136</v>
          </cell>
          <cell r="Y122">
            <v>17.656533894999999</v>
          </cell>
          <cell r="Z122">
            <v>0.1304101325</v>
          </cell>
          <cell r="AA122">
            <v>-1.988073505</v>
          </cell>
          <cell r="AB122">
            <v>17.942271684000001</v>
          </cell>
          <cell r="AC122">
            <v>0.1474499668</v>
          </cell>
        </row>
        <row r="123">
          <cell r="A123">
            <v>119</v>
          </cell>
          <cell r="B123">
            <v>0.49294718199999998</v>
          </cell>
          <cell r="C123">
            <v>138.0032114</v>
          </cell>
          <cell r="D123">
            <v>4.7371960999999997E-2</v>
          </cell>
          <cell r="E123">
            <v>0.24078054199999999</v>
          </cell>
          <cell r="F123">
            <v>137.33328460000001</v>
          </cell>
          <cell r="G123">
            <v>4.8337570000000003E-2</v>
          </cell>
          <cell r="H123">
            <v>-1.234527763</v>
          </cell>
          <cell r="I123">
            <v>31.482253149999998</v>
          </cell>
          <cell r="K123">
            <v>-0.863632768</v>
          </cell>
          <cell r="L123">
            <v>32.376486069999999</v>
          </cell>
          <cell r="M123">
            <v>0.19443426</v>
          </cell>
          <cell r="O123">
            <v>104.5</v>
          </cell>
          <cell r="P123">
            <v>-0.35210000000000002</v>
          </cell>
          <cell r="Q123">
            <v>16.472799999999999</v>
          </cell>
          <cell r="R123">
            <v>8.4250000000000005E-2</v>
          </cell>
          <cell r="S123">
            <v>-0.38329999999999997</v>
          </cell>
          <cell r="T123">
            <v>16.383700000000001</v>
          </cell>
          <cell r="U123">
            <v>9.2030000000000001E-2</v>
          </cell>
          <cell r="W123">
            <v>142.5</v>
          </cell>
          <cell r="X123">
            <v>-2.4693003309999999</v>
          </cell>
          <cell r="Y123">
            <v>17.708918106999999</v>
          </cell>
          <cell r="Z123">
            <v>0.13074991320000001</v>
          </cell>
          <cell r="AA123">
            <v>-1.983541835</v>
          </cell>
          <cell r="AB123">
            <v>17.995305704</v>
          </cell>
          <cell r="AC123">
            <v>0.1477690965</v>
          </cell>
        </row>
        <row r="124">
          <cell r="A124">
            <v>120</v>
          </cell>
          <cell r="B124">
            <v>0.49965261700000002</v>
          </cell>
          <cell r="C124">
            <v>138.4142703</v>
          </cell>
          <cell r="D124">
            <v>4.7491194E-2</v>
          </cell>
          <cell r="E124">
            <v>0.26188508599999999</v>
          </cell>
          <cell r="F124">
            <v>137.76913390000001</v>
          </cell>
          <cell r="G124">
            <v>4.8519011000000001E-2</v>
          </cell>
          <cell r="H124">
            <v>-1.2208150470000001</v>
          </cell>
          <cell r="I124">
            <v>31.783123289999999</v>
          </cell>
          <cell r="K124">
            <v>-0.85503109200000005</v>
          </cell>
          <cell r="L124">
            <v>32.718682250000001</v>
          </cell>
          <cell r="M124">
            <v>0.19520694799999999</v>
          </cell>
          <cell r="O124">
            <v>105</v>
          </cell>
          <cell r="P124">
            <v>-0.35210000000000002</v>
          </cell>
          <cell r="Q124">
            <v>16.626799999999999</v>
          </cell>
          <cell r="R124">
            <v>8.4529999999999994E-2</v>
          </cell>
          <cell r="S124">
            <v>-0.38329999999999997</v>
          </cell>
          <cell r="T124">
            <v>16.547000000000001</v>
          </cell>
          <cell r="U124">
            <v>9.2189999999999994E-2</v>
          </cell>
          <cell r="W124">
            <v>143.5</v>
          </cell>
          <cell r="X124">
            <v>-2.4582726560000001</v>
          </cell>
          <cell r="Y124">
            <v>17.761620938</v>
          </cell>
          <cell r="Z124">
            <v>0.13107618670000001</v>
          </cell>
          <cell r="AA124">
            <v>-1.9793590409999999</v>
          </cell>
          <cell r="AB124">
            <v>18.048382161999999</v>
          </cell>
          <cell r="AC124">
            <v>0.14807289060000001</v>
          </cell>
        </row>
        <row r="125">
          <cell r="A125">
            <v>121</v>
          </cell>
          <cell r="B125">
            <v>0.50556411499999998</v>
          </cell>
          <cell r="C125">
            <v>138.8234114</v>
          </cell>
          <cell r="D125">
            <v>4.7610107999999998E-2</v>
          </cell>
          <cell r="E125">
            <v>0.28474891899999999</v>
          </cell>
          <cell r="F125">
            <v>138.21115520000001</v>
          </cell>
          <cell r="G125">
            <v>4.8704503000000003E-2</v>
          </cell>
          <cell r="H125">
            <v>-1.2066884069999999</v>
          </cell>
          <cell r="I125">
            <v>32.087990619999999</v>
          </cell>
          <cell r="K125">
            <v>-0.84687280499999995</v>
          </cell>
          <cell r="L125">
            <v>33.063923180000003</v>
          </cell>
          <cell r="M125">
            <v>0.19594700800000001</v>
          </cell>
          <cell r="O125">
            <v>105.5</v>
          </cell>
          <cell r="P125">
            <v>-0.35210000000000002</v>
          </cell>
          <cell r="Q125">
            <v>16.782599999999999</v>
          </cell>
          <cell r="R125">
            <v>8.4809999999999997E-2</v>
          </cell>
          <cell r="S125">
            <v>-0.38329999999999997</v>
          </cell>
          <cell r="T125">
            <v>16.712900000000001</v>
          </cell>
          <cell r="U125">
            <v>9.2359999999999998E-2</v>
          </cell>
          <cell r="W125">
            <v>144.5</v>
          </cell>
          <cell r="X125">
            <v>-2.4474261130000001</v>
          </cell>
          <cell r="Y125">
            <v>17.814633585999999</v>
          </cell>
          <cell r="Z125">
            <v>0.13138904230000001</v>
          </cell>
          <cell r="AA125">
            <v>-1.9755211559999999</v>
          </cell>
          <cell r="AB125">
            <v>18.101488035999999</v>
          </cell>
          <cell r="AC125">
            <v>0.14836149539999999</v>
          </cell>
        </row>
        <row r="126">
          <cell r="A126">
            <v>122</v>
          </cell>
          <cell r="B126">
            <v>0.51055904699999999</v>
          </cell>
          <cell r="C126">
            <v>139.2309592</v>
          </cell>
          <cell r="D126">
            <v>4.7728462999999999E-2</v>
          </cell>
          <cell r="E126">
            <v>0.30957773300000002</v>
          </cell>
          <cell r="F126">
            <v>138.66022280000001</v>
          </cell>
          <cell r="G126">
            <v>4.8892759000000001E-2</v>
          </cell>
          <cell r="H126">
            <v>-1.1921901500000001</v>
          </cell>
          <cell r="I126">
            <v>32.396903129999998</v>
          </cell>
          <cell r="K126">
            <v>-0.83917022399999996</v>
          </cell>
          <cell r="L126">
            <v>33.412084700000001</v>
          </cell>
          <cell r="M126">
            <v>0.196653365</v>
          </cell>
          <cell r="O126">
            <v>106</v>
          </cell>
          <cell r="P126">
            <v>-0.35210000000000002</v>
          </cell>
          <cell r="Q126">
            <v>16.940100000000001</v>
          </cell>
          <cell r="R126">
            <v>8.5099999999999995E-2</v>
          </cell>
          <cell r="S126">
            <v>-0.38329999999999997</v>
          </cell>
          <cell r="T126">
            <v>16.881399999999999</v>
          </cell>
          <cell r="U126">
            <v>9.2539999999999997E-2</v>
          </cell>
          <cell r="W126">
            <v>145.5</v>
          </cell>
          <cell r="X126">
            <v>-2.4367555950000002</v>
          </cell>
          <cell r="Y126">
            <v>17.867947289</v>
          </cell>
          <cell r="Z126">
            <v>0.13168857910000001</v>
          </cell>
          <cell r="AA126">
            <v>-1.972024258</v>
          </cell>
          <cell r="AB126">
            <v>18.154610393999999</v>
          </cell>
          <cell r="AC126">
            <v>0.14863506679999999</v>
          </cell>
        </row>
        <row r="127">
          <cell r="A127">
            <v>123</v>
          </cell>
          <cell r="B127">
            <v>0.51452890299999998</v>
          </cell>
          <cell r="C127">
            <v>139.63726629999999</v>
          </cell>
          <cell r="D127">
            <v>4.7846029999999998E-2</v>
          </cell>
          <cell r="E127">
            <v>0.33656604800000001</v>
          </cell>
          <cell r="F127">
            <v>139.1171933</v>
          </cell>
          <cell r="G127">
            <v>4.9082239E-2</v>
          </cell>
          <cell r="H127">
            <v>-1.1773617860000001</v>
          </cell>
          <cell r="I127">
            <v>32.709906199999999</v>
          </cell>
          <cell r="K127">
            <v>-0.83193490299999995</v>
          </cell>
          <cell r="L127">
            <v>33.763034019999999</v>
          </cell>
          <cell r="M127">
            <v>0.19732502299999999</v>
          </cell>
          <cell r="O127">
            <v>106.5</v>
          </cell>
          <cell r="P127">
            <v>-0.35210000000000002</v>
          </cell>
          <cell r="Q127">
            <v>17.099499999999999</v>
          </cell>
          <cell r="R127">
            <v>8.5389999999999994E-2</v>
          </cell>
          <cell r="S127">
            <v>-0.38329999999999997</v>
          </cell>
          <cell r="T127">
            <v>17.052700000000002</v>
          </cell>
          <cell r="U127">
            <v>9.2710000000000001E-2</v>
          </cell>
          <cell r="W127">
            <v>146.5</v>
          </cell>
          <cell r="X127">
            <v>-2.4262558869999999</v>
          </cell>
          <cell r="Y127">
            <v>17.921553320000001</v>
          </cell>
          <cell r="Z127">
            <v>0.13197490519999999</v>
          </cell>
          <cell r="AA127">
            <v>-1.968864465</v>
          </cell>
          <cell r="AB127">
            <v>18.207736386000001</v>
          </cell>
          <cell r="AC127">
            <v>0.14889376939999999</v>
          </cell>
        </row>
        <row r="128">
          <cell r="A128">
            <v>124</v>
          </cell>
          <cell r="B128">
            <v>0.51738117699999997</v>
          </cell>
          <cell r="C128">
            <v>140.04271399999999</v>
          </cell>
          <cell r="D128">
            <v>4.7962591999999998E-2</v>
          </cell>
          <cell r="E128">
            <v>0.36588971100000001</v>
          </cell>
          <cell r="F128">
            <v>139.5828898</v>
          </cell>
          <cell r="G128">
            <v>4.9271137E-2</v>
          </cell>
          <cell r="H128">
            <v>-1.1622438939999999</v>
          </cell>
          <cell r="I128">
            <v>33.027042440000002</v>
          </cell>
          <cell r="K128">
            <v>-0.82517768800000002</v>
          </cell>
          <cell r="L128">
            <v>34.1166299</v>
          </cell>
          <cell r="M128">
            <v>0.19796106499999999</v>
          </cell>
          <cell r="O128">
            <v>107</v>
          </cell>
          <cell r="P128">
            <v>-0.35210000000000002</v>
          </cell>
          <cell r="Q128">
            <v>17.2607</v>
          </cell>
          <cell r="R128">
            <v>8.5680000000000006E-2</v>
          </cell>
          <cell r="S128">
            <v>-0.38329999999999997</v>
          </cell>
          <cell r="T128">
            <v>17.226900000000001</v>
          </cell>
          <cell r="U128">
            <v>9.289E-2</v>
          </cell>
          <cell r="W128">
            <v>147.5</v>
          </cell>
          <cell r="X128">
            <v>-2.4159216890000001</v>
          </cell>
          <cell r="Y128">
            <v>17.975442992000001</v>
          </cell>
          <cell r="Z128">
            <v>0.13224813769999999</v>
          </cell>
          <cell r="AA128">
            <v>-1.9660379379999999</v>
          </cell>
          <cell r="AB128">
            <v>18.260853253000001</v>
          </cell>
          <cell r="AC128">
            <v>0.14913777640000001</v>
          </cell>
        </row>
        <row r="129">
          <cell r="A129">
            <v>125</v>
          </cell>
          <cell r="B129">
            <v>0.51904128500000002</v>
          </cell>
          <cell r="C129">
            <v>140.44771270000001</v>
          </cell>
          <cell r="D129">
            <v>4.8077941999999999E-2</v>
          </cell>
          <cell r="E129">
            <v>0.397699038</v>
          </cell>
          <cell r="F129">
            <v>140.05808479999999</v>
          </cell>
          <cell r="G129">
            <v>4.9457371E-2</v>
          </cell>
          <cell r="H129">
            <v>-1.1468760069999999</v>
          </cell>
          <cell r="I129">
            <v>33.348351479999998</v>
          </cell>
          <cell r="K129">
            <v>-0.81890875799999996</v>
          </cell>
          <cell r="L129">
            <v>34.472722830000002</v>
          </cell>
          <cell r="M129">
            <v>0.198560655</v>
          </cell>
          <cell r="O129">
            <v>107.5</v>
          </cell>
          <cell r="P129">
            <v>-0.35210000000000002</v>
          </cell>
          <cell r="Q129">
            <v>17.4237</v>
          </cell>
          <cell r="R129">
            <v>8.5989999999999997E-2</v>
          </cell>
          <cell r="S129">
            <v>-0.38329999999999997</v>
          </cell>
          <cell r="T129">
            <v>17.4039</v>
          </cell>
          <cell r="U129">
            <v>9.307E-2</v>
          </cell>
          <cell r="W129">
            <v>148.5</v>
          </cell>
          <cell r="X129">
            <v>-2.405747619</v>
          </cell>
          <cell r="Y129">
            <v>18.029607652999999</v>
          </cell>
          <cell r="Z129">
            <v>0.13250840259999999</v>
          </cell>
          <cell r="AA129">
            <v>-1.963540872</v>
          </cell>
          <cell r="AB129">
            <v>18.313948323999998</v>
          </cell>
          <cell r="AC129">
            <v>0.14936726950000001</v>
          </cell>
        </row>
        <row r="130">
          <cell r="A130">
            <v>126</v>
          </cell>
          <cell r="B130">
            <v>0.51945452400000003</v>
          </cell>
          <cell r="C130">
            <v>140.85270220000001</v>
          </cell>
          <cell r="D130">
            <v>4.8191889000000002E-2</v>
          </cell>
          <cell r="E130">
            <v>0.43210440900000002</v>
          </cell>
          <cell r="F130">
            <v>140.54347870000001</v>
          </cell>
          <cell r="G130">
            <v>4.9638596E-2</v>
          </cell>
          <cell r="H130">
            <v>-1.1312965239999999</v>
          </cell>
          <cell r="I130">
            <v>33.67386973</v>
          </cell>
          <cell r="K130">
            <v>-0.813137675</v>
          </cell>
          <cell r="L130">
            <v>34.831155240000001</v>
          </cell>
          <cell r="M130">
            <v>0.199123037</v>
          </cell>
          <cell r="O130">
            <v>108</v>
          </cell>
          <cell r="P130">
            <v>-0.35210000000000002</v>
          </cell>
          <cell r="Q130">
            <v>17.5885</v>
          </cell>
          <cell r="R130">
            <v>8.6290000000000006E-2</v>
          </cell>
          <cell r="S130">
            <v>-0.38329999999999997</v>
          </cell>
          <cell r="T130">
            <v>17.5839</v>
          </cell>
          <cell r="U130">
            <v>9.3259999999999996E-2</v>
          </cell>
          <cell r="W130">
            <v>149.5</v>
          </cell>
          <cell r="X130">
            <v>-2.3957282329999998</v>
          </cell>
          <cell r="Y130">
            <v>18.084038683999999</v>
          </cell>
          <cell r="Z130">
            <v>0.13275583429999999</v>
          </cell>
          <cell r="AA130">
            <v>-1.9613694989999999</v>
          </cell>
          <cell r="AB130">
            <v>18.367009017000001</v>
          </cell>
          <cell r="AC130">
            <v>0.14958243860000001</v>
          </cell>
        </row>
        <row r="131">
          <cell r="A131">
            <v>127</v>
          </cell>
          <cell r="B131">
            <v>0.51858807200000001</v>
          </cell>
          <cell r="C131">
            <v>141.2581515</v>
          </cell>
          <cell r="D131">
            <v>4.8304259000000002E-2</v>
          </cell>
          <cell r="E131">
            <v>0.46917993000000002</v>
          </cell>
          <cell r="F131">
            <v>141.03968320000001</v>
          </cell>
          <cell r="G131">
            <v>4.9812202999999999E-2</v>
          </cell>
          <cell r="H131">
            <v>-1.1155426340000001</v>
          </cell>
          <cell r="I131">
            <v>34.003630170000001</v>
          </cell>
          <cell r="K131">
            <v>-0.80787343300000003</v>
          </cell>
          <cell r="L131">
            <v>35.191761769999999</v>
          </cell>
          <cell r="M131">
            <v>0.19964753800000001</v>
          </cell>
          <cell r="O131">
            <v>108.5</v>
          </cell>
          <cell r="P131">
            <v>-0.35210000000000002</v>
          </cell>
          <cell r="Q131">
            <v>17.755299999999998</v>
          </cell>
          <cell r="R131">
            <v>8.6599999999999996E-2</v>
          </cell>
          <cell r="S131">
            <v>-0.38329999999999997</v>
          </cell>
          <cell r="T131">
            <v>17.7668</v>
          </cell>
          <cell r="U131">
            <v>9.3439999999999995E-2</v>
          </cell>
          <cell r="W131">
            <v>150.5</v>
          </cell>
          <cell r="X131">
            <v>-2.385858029</v>
          </cell>
          <cell r="Y131">
            <v>18.138727501000002</v>
          </cell>
          <cell r="Z131">
            <v>0.13299057519999999</v>
          </cell>
          <cell r="AA131">
            <v>-1.959520079</v>
          </cell>
          <cell r="AB131">
            <v>18.420022839000001</v>
          </cell>
          <cell r="AC131">
            <v>0.14978348159999999</v>
          </cell>
        </row>
        <row r="132">
          <cell r="A132">
            <v>128</v>
          </cell>
          <cell r="B132">
            <v>0.51643300400000003</v>
          </cell>
          <cell r="C132">
            <v>141.66455920000001</v>
          </cell>
          <cell r="D132">
            <v>4.8414893000000001E-2</v>
          </cell>
          <cell r="E132">
            <v>0.508943272</v>
          </cell>
          <cell r="F132">
            <v>141.54719449999999</v>
          </cell>
          <cell r="G132">
            <v>4.9975354999999999E-2</v>
          </cell>
          <cell r="H132">
            <v>-1.0996502669999999</v>
          </cell>
          <cell r="I132">
            <v>34.33766207</v>
          </cell>
          <cell r="K132">
            <v>-0.80312261299999999</v>
          </cell>
          <cell r="L132">
            <v>35.554371760000002</v>
          </cell>
          <cell r="M132">
            <v>0.200133598</v>
          </cell>
          <cell r="O132">
            <v>109</v>
          </cell>
          <cell r="P132">
            <v>-0.35210000000000002</v>
          </cell>
          <cell r="Q132">
            <v>17.924199999999999</v>
          </cell>
          <cell r="R132">
            <v>8.6910000000000001E-2</v>
          </cell>
          <cell r="S132">
            <v>-0.38329999999999997</v>
          </cell>
          <cell r="T132">
            <v>17.9526</v>
          </cell>
          <cell r="U132">
            <v>9.3630000000000005E-2</v>
          </cell>
          <cell r="W132">
            <v>151.5</v>
          </cell>
          <cell r="X132">
            <v>-2.3761314589999998</v>
          </cell>
          <cell r="Y132">
            <v>18.193665551999999</v>
          </cell>
          <cell r="Z132">
            <v>0.133212776</v>
          </cell>
          <cell r="AA132">
            <v>-1.9579888999999999</v>
          </cell>
          <cell r="AB132">
            <v>18.472977388</v>
          </cell>
          <cell r="AC132">
            <v>0.1499706043</v>
          </cell>
        </row>
        <row r="133">
          <cell r="A133">
            <v>129</v>
          </cell>
          <cell r="B133">
            <v>0.51300631200000002</v>
          </cell>
          <cell r="C133">
            <v>142.072452</v>
          </cell>
          <cell r="D133">
            <v>4.8523648000000003E-2</v>
          </cell>
          <cell r="E133">
            <v>0.55135427699999995</v>
          </cell>
          <cell r="F133">
            <v>142.06637309999999</v>
          </cell>
          <cell r="G133">
            <v>5.0125011999999997E-2</v>
          </cell>
          <cell r="H133">
            <v>-1.083654055</v>
          </cell>
          <cell r="I133">
            <v>34.675990759999998</v>
          </cell>
          <cell r="K133">
            <v>-0.79889770999999998</v>
          </cell>
          <cell r="L133">
            <v>35.918799759999999</v>
          </cell>
          <cell r="M133">
            <v>0.20058061799999999</v>
          </cell>
          <cell r="O133">
            <v>109.5</v>
          </cell>
          <cell r="P133">
            <v>-0.35210000000000002</v>
          </cell>
          <cell r="Q133">
            <v>18.095400000000001</v>
          </cell>
          <cell r="R133">
            <v>8.7230000000000002E-2</v>
          </cell>
          <cell r="S133">
            <v>-0.38329999999999997</v>
          </cell>
          <cell r="T133">
            <v>18.141200000000001</v>
          </cell>
          <cell r="U133">
            <v>9.3820000000000001E-2</v>
          </cell>
          <cell r="W133">
            <v>152.5</v>
          </cell>
          <cell r="X133">
            <v>-2.3665429420000001</v>
          </cell>
          <cell r="Y133">
            <v>18.248844313999999</v>
          </cell>
          <cell r="Z133">
            <v>0.13342259479999999</v>
          </cell>
          <cell r="AA133">
            <v>-1.956772271</v>
          </cell>
          <cell r="AB133">
            <v>18.525860351999999</v>
          </cell>
          <cell r="AC133">
            <v>0.1501440201</v>
          </cell>
        </row>
        <row r="134">
          <cell r="A134">
            <v>130</v>
          </cell>
          <cell r="B134">
            <v>0.50835290099999997</v>
          </cell>
          <cell r="C134">
            <v>142.48238520000001</v>
          </cell>
          <cell r="D134">
            <v>4.8630402000000003E-2</v>
          </cell>
          <cell r="E134">
            <v>0.59630736299999998</v>
          </cell>
          <cell r="F134">
            <v>142.59742</v>
          </cell>
          <cell r="G134">
            <v>5.0257992000000001E-2</v>
          </cell>
          <cell r="H134">
            <v>-1.0675873140000001</v>
          </cell>
          <cell r="I134">
            <v>35.018637320000003</v>
          </cell>
          <cell r="K134">
            <v>-0.79520349899999998</v>
          </cell>
          <cell r="L134">
            <v>36.284861939999999</v>
          </cell>
          <cell r="M134">
            <v>0.200988216</v>
          </cell>
          <cell r="O134">
            <v>110</v>
          </cell>
          <cell r="P134">
            <v>-0.35210000000000002</v>
          </cell>
          <cell r="Q134">
            <v>18.268899999999999</v>
          </cell>
          <cell r="R134">
            <v>8.7550000000000003E-2</v>
          </cell>
          <cell r="S134">
            <v>-0.38329999999999997</v>
          </cell>
          <cell r="T134">
            <v>18.3324</v>
          </cell>
          <cell r="U134">
            <v>9.4009999999999996E-2</v>
          </cell>
          <cell r="W134">
            <v>153.5</v>
          </cell>
          <cell r="X134">
            <v>-2.3570868709999999</v>
          </cell>
          <cell r="Y134">
            <v>18.304255296000001</v>
          </cell>
          <cell r="Z134">
            <v>0.13362019729999999</v>
          </cell>
          <cell r="AA134">
            <v>-1.9558665200000001</v>
          </cell>
          <cell r="AB134">
            <v>18.578659513000002</v>
          </cell>
          <cell r="AC134">
            <v>0.1503039498</v>
          </cell>
        </row>
        <row r="135">
          <cell r="A135">
            <v>131</v>
          </cell>
          <cell r="B135">
            <v>0.50254750199999998</v>
          </cell>
          <cell r="C135">
            <v>142.8949403</v>
          </cell>
          <cell r="D135">
            <v>4.8735050000000002E-2</v>
          </cell>
          <cell r="E135">
            <v>0.64362654200000002</v>
          </cell>
          <cell r="F135">
            <v>143.14035530000001</v>
          </cell>
          <cell r="G135">
            <v>5.0371024E-2</v>
          </cell>
          <cell r="H135">
            <v>-1.0514829720000001</v>
          </cell>
          <cell r="I135">
            <v>35.365617370000002</v>
          </cell>
          <cell r="K135">
            <v>-0.79204795900000002</v>
          </cell>
          <cell r="L135">
            <v>36.652363649999998</v>
          </cell>
          <cell r="M135">
            <v>0.201356017</v>
          </cell>
          <cell r="W135">
            <v>154.5</v>
          </cell>
          <cell r="X135">
            <v>-2.3477576249999998</v>
          </cell>
          <cell r="Y135">
            <v>18.359890033999999</v>
          </cell>
          <cell r="Z135">
            <v>0.13380575629999999</v>
          </cell>
          <cell r="AA135">
            <v>-1.955267984</v>
          </cell>
          <cell r="AB135">
            <v>18.631362745000001</v>
          </cell>
          <cell r="AC135">
            <v>0.15045062140000001</v>
          </cell>
        </row>
        <row r="136">
          <cell r="A136">
            <v>132</v>
          </cell>
          <cell r="B136">
            <v>0.49569645400000001</v>
          </cell>
          <cell r="C136">
            <v>143.31072409999999</v>
          </cell>
          <cell r="D136">
            <v>4.8837503999999997E-2</v>
          </cell>
          <cell r="E136">
            <v>0.69306217299999995</v>
          </cell>
          <cell r="F136">
            <v>143.69499809999999</v>
          </cell>
          <cell r="G136">
            <v>5.0460835000000002E-2</v>
          </cell>
          <cell r="H136">
            <v>-1.0353673210000001</v>
          </cell>
          <cell r="I136">
            <v>35.716947230000002</v>
          </cell>
          <cell r="K136">
            <v>-0.78943527400000002</v>
          </cell>
          <cell r="L136">
            <v>37.021108179999999</v>
          </cell>
          <cell r="M136">
            <v>0.201683791</v>
          </cell>
          <cell r="W136">
            <v>155.5</v>
          </cell>
          <cell r="X136">
            <v>-2.3385495760000001</v>
          </cell>
          <cell r="Y136">
            <v>18.415740092</v>
          </cell>
          <cell r="Z136">
            <v>0.13397945180000001</v>
          </cell>
          <cell r="AA136">
            <v>-1.9549730110000001</v>
          </cell>
          <cell r="AB136">
            <v>18.683958013000002</v>
          </cell>
          <cell r="AC136">
            <v>0.15058427020000001</v>
          </cell>
        </row>
        <row r="137">
          <cell r="A137">
            <v>133</v>
          </cell>
          <cell r="B137">
            <v>0.48793927500000001</v>
          </cell>
          <cell r="C137">
            <v>143.73036629999999</v>
          </cell>
          <cell r="D137">
            <v>4.8937693999999997E-2</v>
          </cell>
          <cell r="E137">
            <v>0.74428975200000003</v>
          </cell>
          <cell r="F137">
            <v>144.2609497</v>
          </cell>
          <cell r="G137">
            <v>5.0524236E-2</v>
          </cell>
          <cell r="H137">
            <v>-1.0192772990000001</v>
          </cell>
          <cell r="I137">
            <v>36.072625690000002</v>
          </cell>
          <cell r="K137">
            <v>-0.78737443299999998</v>
          </cell>
          <cell r="L137">
            <v>37.390886680000001</v>
          </cell>
          <cell r="M137">
            <v>0.201971282</v>
          </cell>
          <cell r="W137">
            <v>156.5</v>
          </cell>
          <cell r="X137">
            <v>-2.3294570999999999</v>
          </cell>
          <cell r="Y137">
            <v>18.471797059</v>
          </cell>
          <cell r="Z137">
            <v>0.13414147030000001</v>
          </cell>
          <cell r="AA137">
            <v>-1.9549779469999999</v>
          </cell>
          <cell r="AB137">
            <v>18.736433381000001</v>
          </cell>
          <cell r="AC137">
            <v>0.15070513839999999</v>
          </cell>
        </row>
        <row r="138">
          <cell r="A138">
            <v>134</v>
          </cell>
          <cell r="B138">
            <v>0.47944992400000003</v>
          </cell>
          <cell r="C138">
            <v>144.15451669999999</v>
          </cell>
          <cell r="D138">
            <v>4.9035563999999997E-2</v>
          </cell>
          <cell r="E138">
            <v>0.79691098000000005</v>
          </cell>
          <cell r="F138">
            <v>144.83758090000001</v>
          </cell>
          <cell r="G138">
            <v>5.0558223999999999E-2</v>
          </cell>
          <cell r="H138">
            <v>-1.003235326</v>
          </cell>
          <cell r="I138">
            <v>36.432659960000002</v>
          </cell>
          <cell r="K138">
            <v>-0.78587069499999995</v>
          </cell>
          <cell r="L138">
            <v>37.761489050000002</v>
          </cell>
          <cell r="M138">
            <v>0.20221837500000001</v>
          </cell>
          <cell r="W138">
            <v>157.5</v>
          </cell>
          <cell r="X138">
            <v>-2.320474586</v>
          </cell>
          <cell r="Y138">
            <v>18.528052549000002</v>
          </cell>
          <cell r="Z138">
            <v>0.1342920051</v>
          </cell>
          <cell r="AA138">
            <v>-1.9552791359999999</v>
          </cell>
          <cell r="AB138">
            <v>18.788777004</v>
          </cell>
          <cell r="AC138">
            <v>0.15081347480000001</v>
          </cell>
        </row>
        <row r="139">
          <cell r="A139">
            <v>135</v>
          </cell>
          <cell r="B139">
            <v>0.47043765199999998</v>
          </cell>
          <cell r="C139">
            <v>144.58384140000001</v>
          </cell>
          <cell r="D139">
            <v>4.9131072999999997E-2</v>
          </cell>
          <cell r="E139">
            <v>0.85045727999999998</v>
          </cell>
          <cell r="F139">
            <v>145.4240246</v>
          </cell>
          <cell r="G139">
            <v>5.0560082999999999E-2</v>
          </cell>
          <cell r="H139">
            <v>-0.987269866</v>
          </cell>
          <cell r="I139">
            <v>36.79704392</v>
          </cell>
          <cell r="K139">
            <v>-0.78492989300000005</v>
          </cell>
          <cell r="L139">
            <v>38.132699100000004</v>
          </cell>
          <cell r="M139">
            <v>0.20242500599999999</v>
          </cell>
          <cell r="W139">
            <v>158.5</v>
          </cell>
          <cell r="X139">
            <v>-2.3115964459999998</v>
          </cell>
          <cell r="Y139">
            <v>18.584498198999999</v>
          </cell>
          <cell r="Z139">
            <v>0.13443125550000001</v>
          </cell>
          <cell r="AA139">
            <v>-1.955872909</v>
          </cell>
          <cell r="AB139">
            <v>18.840977133999999</v>
          </cell>
          <cell r="AC139">
            <v>0.1509095352</v>
          </cell>
        </row>
        <row r="140">
          <cell r="A140">
            <v>136</v>
          </cell>
          <cell r="B140">
            <v>0.46114730500000001</v>
          </cell>
          <cell r="C140">
            <v>145.0190192</v>
          </cell>
          <cell r="D140">
            <v>4.9224189000000002E-2</v>
          </cell>
          <cell r="E140">
            <v>0.90439587099999996</v>
          </cell>
          <cell r="F140">
            <v>146.0191748</v>
          </cell>
          <cell r="G140">
            <v>5.0527493999999999E-2</v>
          </cell>
          <cell r="H140">
            <v>-0.97140660899999998</v>
          </cell>
          <cell r="I140">
            <v>37.165767099999997</v>
          </cell>
          <cell r="K140">
            <v>-0.78455760500000005</v>
          </cell>
          <cell r="L140">
            <v>38.504296029999999</v>
          </cell>
          <cell r="M140">
            <v>0.20259118300000001</v>
          </cell>
          <cell r="W140">
            <v>159.5</v>
          </cell>
          <cell r="X140">
            <v>-2.3028171240000002</v>
          </cell>
          <cell r="Y140">
            <v>18.641125665000001</v>
          </cell>
          <cell r="Z140">
            <v>0.13455942700000001</v>
          </cell>
          <cell r="AA140">
            <v>-1.956755579</v>
          </cell>
          <cell r="AB140">
            <v>18.893022121000001</v>
          </cell>
          <cell r="AC140">
            <v>0.1509935818</v>
          </cell>
        </row>
        <row r="141">
          <cell r="A141">
            <v>137</v>
          </cell>
          <cell r="B141">
            <v>0.45185894599999998</v>
          </cell>
          <cell r="C141">
            <v>145.4607359</v>
          </cell>
          <cell r="D141">
            <v>4.9314887000000002E-2</v>
          </cell>
          <cell r="E141">
            <v>0.958138449</v>
          </cell>
          <cell r="F141">
            <v>146.621692</v>
          </cell>
          <cell r="G141">
            <v>5.0458634000000002E-2</v>
          </cell>
          <cell r="H141">
            <v>-0.95567010699999999</v>
          </cell>
          <cell r="I141">
            <v>37.538812679999999</v>
          </cell>
          <cell r="K141">
            <v>-0.78475916999999995</v>
          </cell>
          <cell r="L141">
            <v>38.876054889999999</v>
          </cell>
          <cell r="M141">
            <v>0.20271697999999999</v>
          </cell>
          <cell r="W141">
            <v>160.5</v>
          </cell>
          <cell r="X141">
            <v>-2.2941311070000001</v>
          </cell>
          <cell r="Y141">
            <v>18.697926627000001</v>
          </cell>
          <cell r="Z141">
            <v>0.1346767311</v>
          </cell>
          <cell r="AA141">
            <v>-1.957923436</v>
          </cell>
          <cell r="AB141">
            <v>18.944900410999999</v>
          </cell>
          <cell r="AC141">
            <v>0.1510658829</v>
          </cell>
        </row>
        <row r="142">
          <cell r="A142">
            <v>138</v>
          </cell>
          <cell r="B142">
            <v>0.44288666100000001</v>
          </cell>
          <cell r="C142">
            <v>145.90967839999999</v>
          </cell>
          <cell r="D142">
            <v>4.9403145000000002E-2</v>
          </cell>
          <cell r="E142">
            <v>1.011054559</v>
          </cell>
          <cell r="F142">
            <v>147.23001769999999</v>
          </cell>
          <cell r="G142">
            <v>5.0352268999999998E-2</v>
          </cell>
          <cell r="H142">
            <v>-0.94008383399999995</v>
          </cell>
          <cell r="I142">
            <v>37.916157210000001</v>
          </cell>
          <cell r="K142">
            <v>-0.78553970299999998</v>
          </cell>
          <cell r="L142">
            <v>39.247747070000003</v>
          </cell>
          <cell r="M142">
            <v>0.20280253500000001</v>
          </cell>
          <cell r="W142">
            <v>161.5</v>
          </cell>
          <cell r="X142">
            <v>-2.2855329329999998</v>
          </cell>
          <cell r="Y142">
            <v>18.754892780999999</v>
          </cell>
          <cell r="Z142">
            <v>0.1347833849</v>
          </cell>
          <cell r="AA142">
            <v>-1.959372737</v>
          </cell>
          <cell r="AB142">
            <v>18.996600549</v>
          </cell>
          <cell r="AC142">
            <v>0.15112671359999999</v>
          </cell>
        </row>
        <row r="143">
          <cell r="A143">
            <v>139</v>
          </cell>
          <cell r="B143">
            <v>0.43457638500000001</v>
          </cell>
          <cell r="C143">
            <v>146.3665278</v>
          </cell>
          <cell r="D143">
            <v>4.9488933999999998E-2</v>
          </cell>
          <cell r="E143">
            <v>1.0624745680000001</v>
          </cell>
          <cell r="F143">
            <v>147.8423918</v>
          </cell>
          <cell r="G143">
            <v>5.0207824999999998E-2</v>
          </cell>
          <cell r="H143">
            <v>-0.92467024399999997</v>
          </cell>
          <cell r="I143">
            <v>38.297770300000003</v>
          </cell>
          <cell r="K143">
            <v>-0.78690410200000005</v>
          </cell>
          <cell r="L143">
            <v>39.619140760000001</v>
          </cell>
          <cell r="M143">
            <v>0.202848049</v>
          </cell>
          <cell r="W143">
            <v>162.5</v>
          </cell>
          <cell r="X143">
            <v>-2.277017201</v>
          </cell>
          <cell r="Y143">
            <v>18.812015839000001</v>
          </cell>
          <cell r="Z143">
            <v>0.13487961070000001</v>
          </cell>
          <cell r="AA143">
            <v>-1.9610996999999999</v>
          </cell>
          <cell r="AB143">
            <v>19.048111178999999</v>
          </cell>
          <cell r="AC143">
            <v>0.15117635469999999</v>
          </cell>
        </row>
        <row r="144">
          <cell r="A144">
            <v>140</v>
          </cell>
          <cell r="B144">
            <v>0.42730263299999999</v>
          </cell>
          <cell r="C144">
            <v>146.83195129999999</v>
          </cell>
          <cell r="D144">
            <v>4.9572216000000002E-2</v>
          </cell>
          <cell r="E144">
            <v>1.1117270290000001</v>
          </cell>
          <cell r="F144">
            <v>148.4568879</v>
          </cell>
          <cell r="G144">
            <v>5.0025434000000001E-2</v>
          </cell>
          <cell r="H144">
            <v>-0.90945084300000001</v>
          </cell>
          <cell r="I144">
            <v>38.683614300000002</v>
          </cell>
          <cell r="K144">
            <v>-0.78885820799999995</v>
          </cell>
          <cell r="L144">
            <v>39.989999939999997</v>
          </cell>
          <cell r="M144">
            <v>0.202853758</v>
          </cell>
          <cell r="W144">
            <v>163.5</v>
          </cell>
          <cell r="X144">
            <v>-2.2685785840000001</v>
          </cell>
          <cell r="Y144">
            <v>18.869287528000001</v>
          </cell>
          <cell r="Z144">
            <v>0.13496563650000001</v>
          </cell>
          <cell r="AA144">
            <v>-1.963100496</v>
          </cell>
          <cell r="AB144">
            <v>19.099421046</v>
          </cell>
          <cell r="AC144">
            <v>0.15121509350000001</v>
          </cell>
        </row>
        <row r="145">
          <cell r="A145">
            <v>141</v>
          </cell>
          <cell r="B145">
            <v>0.42146402700000002</v>
          </cell>
          <cell r="C145">
            <v>147.3065929</v>
          </cell>
          <cell r="D145">
            <v>4.9652935000000002E-2</v>
          </cell>
          <cell r="E145">
            <v>1.1581351049999999</v>
          </cell>
          <cell r="F145">
            <v>149.0714413</v>
          </cell>
          <cell r="G145">
            <v>4.9805967E-2</v>
          </cell>
          <cell r="H145">
            <v>-0.89444625799999999</v>
          </cell>
          <cell r="I145">
            <v>39.073644010000002</v>
          </cell>
          <cell r="K145">
            <v>-0.79140305099999997</v>
          </cell>
          <cell r="L145">
            <v>40.360092440000003</v>
          </cell>
          <cell r="M145">
            <v>0.202820053</v>
          </cell>
          <cell r="W145">
            <v>164.5</v>
          </cell>
          <cell r="X145">
            <v>-2.2602118369999999</v>
          </cell>
          <cell r="Y145">
            <v>18.926699589999998</v>
          </cell>
          <cell r="Z145">
            <v>0.1350416951</v>
          </cell>
          <cell r="AA145">
            <v>-1.9653712400000001</v>
          </cell>
          <cell r="AB145">
            <v>19.150518993999999</v>
          </cell>
          <cell r="AC145">
            <v>0.1512432229</v>
          </cell>
        </row>
        <row r="146">
          <cell r="A146">
            <v>142</v>
          </cell>
          <cell r="B146">
            <v>0.41747753799999998</v>
          </cell>
          <cell r="C146">
            <v>147.79106350000001</v>
          </cell>
          <cell r="D146">
            <v>4.9731004000000002E-2</v>
          </cell>
          <cell r="E146">
            <v>1.2010508209999999</v>
          </cell>
          <cell r="F146">
            <v>149.68389429999999</v>
          </cell>
          <cell r="G146">
            <v>4.9551023E-2</v>
          </cell>
          <cell r="H146">
            <v>-0.87967630500000005</v>
          </cell>
          <cell r="I146">
            <v>39.467806430000003</v>
          </cell>
          <cell r="K146">
            <v>-0.79454635200000001</v>
          </cell>
          <cell r="L146">
            <v>40.729175439999999</v>
          </cell>
          <cell r="M146">
            <v>0.202747236</v>
          </cell>
          <cell r="W146">
            <v>165.5</v>
          </cell>
          <cell r="X146">
            <v>-2.2519118090000001</v>
          </cell>
          <cell r="Y146">
            <v>18.984243774999999</v>
          </cell>
          <cell r="Z146">
            <v>0.13510802429999999</v>
          </cell>
          <cell r="AA146">
            <v>-1.9679079829999999</v>
          </cell>
          <cell r="AB146">
            <v>19.201393971000002</v>
          </cell>
          <cell r="AC146">
            <v>0.1512610419</v>
          </cell>
        </row>
        <row r="147">
          <cell r="A147">
            <v>143</v>
          </cell>
          <cell r="B147">
            <v>0.41577143799999999</v>
          </cell>
          <cell r="C147">
            <v>148.28592939999999</v>
          </cell>
          <cell r="D147">
            <v>4.9806299999999998E-2</v>
          </cell>
          <cell r="E147">
            <v>1.239852328</v>
          </cell>
          <cell r="F147">
            <v>150.29203279999999</v>
          </cell>
          <cell r="G147">
            <v>4.9262895000000001E-2</v>
          </cell>
          <cell r="H147">
            <v>-0.86516007100000003</v>
          </cell>
          <cell r="I147">
            <v>39.866040439999999</v>
          </cell>
          <cell r="K147">
            <v>-0.79829101999999996</v>
          </cell>
          <cell r="L147">
            <v>41.097010990000001</v>
          </cell>
          <cell r="M147">
            <v>0.202635758</v>
          </cell>
          <cell r="W147">
            <v>166.5</v>
          </cell>
          <cell r="X147">
            <v>-2.243673453</v>
          </cell>
          <cell r="Y147">
            <v>19.041911845000001</v>
          </cell>
          <cell r="Z147">
            <v>0.13516486659999999</v>
          </cell>
          <cell r="AA147">
            <v>-1.9707067060000001</v>
          </cell>
          <cell r="AB147">
            <v>19.252035026000001</v>
          </cell>
          <cell r="AC147">
            <v>0.1512688553</v>
          </cell>
        </row>
        <row r="148">
          <cell r="A148">
            <v>144</v>
          </cell>
          <cell r="B148">
            <v>0.416777012</v>
          </cell>
          <cell r="C148">
            <v>148.79170060000001</v>
          </cell>
          <cell r="D148">
            <v>4.9878649999999997E-2</v>
          </cell>
          <cell r="E148">
            <v>1.2740060580000001</v>
          </cell>
          <cell r="F148">
            <v>150.89364689999999</v>
          </cell>
          <cell r="G148">
            <v>4.8944504E-2</v>
          </cell>
          <cell r="H148">
            <v>-0.85091598700000004</v>
          </cell>
          <cell r="I148">
            <v>40.268276520000001</v>
          </cell>
          <cell r="K148">
            <v>-0.80264089100000002</v>
          </cell>
          <cell r="L148">
            <v>41.463359070000003</v>
          </cell>
          <cell r="M148">
            <v>0.202486098</v>
          </cell>
          <cell r="W148">
            <v>167.5</v>
          </cell>
          <cell r="X148">
            <v>-2.2354918420000001</v>
          </cell>
          <cell r="Y148">
            <v>19.099695568000001</v>
          </cell>
          <cell r="Z148">
            <v>0.13521246880000001</v>
          </cell>
          <cell r="AA148">
            <v>-1.973763307</v>
          </cell>
          <cell r="AB148">
            <v>19.302431312</v>
          </cell>
          <cell r="AC148">
            <v>0.15126697350000001</v>
          </cell>
        </row>
        <row r="149">
          <cell r="A149">
            <v>145</v>
          </cell>
          <cell r="B149">
            <v>0.42091914200000002</v>
          </cell>
          <cell r="C149">
            <v>149.30881780000001</v>
          </cell>
          <cell r="D149">
            <v>4.9947823000000002E-2</v>
          </cell>
          <cell r="E149">
            <v>1.3030446950000001</v>
          </cell>
          <cell r="F149">
            <v>151.48656360000001</v>
          </cell>
          <cell r="G149">
            <v>4.8599313999999998E-2</v>
          </cell>
          <cell r="H149">
            <v>-0.83696190500000001</v>
          </cell>
          <cell r="I149">
            <v>40.674436579999998</v>
          </cell>
          <cell r="K149">
            <v>-0.80759957699999996</v>
          </cell>
          <cell r="L149">
            <v>41.827979630000002</v>
          </cell>
          <cell r="M149">
            <v>0.20229878300000001</v>
          </cell>
          <cell r="W149">
            <v>168.5</v>
          </cell>
          <cell r="X149">
            <v>-2.2273621729999999</v>
          </cell>
          <cell r="Y149">
            <v>19.157586716000001</v>
          </cell>
          <cell r="Z149">
            <v>0.13525108250000001</v>
          </cell>
          <cell r="AA149">
            <v>-1.977073595</v>
          </cell>
          <cell r="AB149">
            <v>19.352572084999998</v>
          </cell>
          <cell r="AC149">
            <v>0.15125571269999999</v>
          </cell>
        </row>
        <row r="150">
          <cell r="A150">
            <v>146</v>
          </cell>
          <cell r="B150">
            <v>0.42860600700000001</v>
          </cell>
          <cell r="C150">
            <v>149.83763909999999</v>
          </cell>
          <cell r="D150">
            <v>5.0013518E-2</v>
          </cell>
          <cell r="E150">
            <v>1.3266059539999999</v>
          </cell>
          <cell r="F150">
            <v>152.06869850000001</v>
          </cell>
          <cell r="G150">
            <v>4.8231224000000003E-2</v>
          </cell>
          <cell r="H150">
            <v>-0.82331517600000004</v>
          </cell>
          <cell r="I150">
            <v>41.084433629999999</v>
          </cell>
          <cell r="K150">
            <v>-0.81317046100000001</v>
          </cell>
          <cell r="L150">
            <v>42.190633130000002</v>
          </cell>
          <cell r="M150">
            <v>0.202074385</v>
          </cell>
          <cell r="W150">
            <v>169.5</v>
          </cell>
          <cell r="X150">
            <v>-2.2192797899999999</v>
          </cell>
          <cell r="Y150">
            <v>19.215577065000002</v>
          </cell>
          <cell r="Z150">
            <v>0.1352809633</v>
          </cell>
          <cell r="AA150">
            <v>-1.9806332769999999</v>
          </cell>
          <cell r="AB150">
            <v>19.402446706999999</v>
          </cell>
          <cell r="AC150">
            <v>0.1512353947</v>
          </cell>
        </row>
        <row r="151">
          <cell r="A151">
            <v>147</v>
          </cell>
          <cell r="B151">
            <v>0.44021816699999999</v>
          </cell>
          <cell r="C151">
            <v>150.37842670000001</v>
          </cell>
          <cell r="D151">
            <v>5.0075353000000003E-2</v>
          </cell>
          <cell r="E151">
            <v>1.344443447</v>
          </cell>
          <cell r="F151">
            <v>152.63809549999999</v>
          </cell>
          <cell r="G151">
            <v>4.7844442000000001E-2</v>
          </cell>
          <cell r="H151">
            <v>-0.80999272600000005</v>
          </cell>
          <cell r="I151">
            <v>41.498171640000002</v>
          </cell>
          <cell r="K151">
            <v>-0.81935669200000005</v>
          </cell>
          <cell r="L151">
            <v>42.551081070000002</v>
          </cell>
          <cell r="M151">
            <v>0.201813521</v>
          </cell>
          <cell r="W151">
            <v>170.5</v>
          </cell>
          <cell r="X151">
            <v>-2.211240187</v>
          </cell>
          <cell r="Y151">
            <v>19.273658390000001</v>
          </cell>
          <cell r="Z151">
            <v>0.13530237070000001</v>
          </cell>
          <cell r="AA151">
            <v>-1.9844379539999999</v>
          </cell>
          <cell r="AB151">
            <v>19.452044646000001</v>
          </cell>
          <cell r="AC151">
            <v>0.1512063468</v>
          </cell>
        </row>
        <row r="152">
          <cell r="A152">
            <v>148</v>
          </cell>
          <cell r="B152">
            <v>0.45609744299999999</v>
          </cell>
          <cell r="C152">
            <v>150.93133309999999</v>
          </cell>
          <cell r="D152">
            <v>5.0132858000000002E-2</v>
          </cell>
          <cell r="E152">
            <v>1.3564377729999999</v>
          </cell>
          <cell r="F152">
            <v>153.19296309999999</v>
          </cell>
          <cell r="G152">
            <v>4.7443362000000003E-2</v>
          </cell>
          <cell r="H152">
            <v>-0.79701113199999996</v>
          </cell>
          <cell r="I152">
            <v>41.915545280000003</v>
          </cell>
          <cell r="K152">
            <v>-0.82616117600000005</v>
          </cell>
          <cell r="L152">
            <v>42.909086530000003</v>
          </cell>
          <cell r="M152">
            <v>0.201516851</v>
          </cell>
          <cell r="W152">
            <v>171.5</v>
          </cell>
          <cell r="X152">
            <v>-2.2032390290000001</v>
          </cell>
          <cell r="Y152">
            <v>19.331822465999998</v>
          </cell>
          <cell r="Z152">
            <v>0.1353155684</v>
          </cell>
          <cell r="AA152">
            <v>-1.9884831059999999</v>
          </cell>
          <cell r="AB152">
            <v>19.501355476000001</v>
          </cell>
          <cell r="AC152">
            <v>0.15116890190000001</v>
          </cell>
        </row>
        <row r="153">
          <cell r="A153">
            <v>149</v>
          </cell>
          <cell r="B153">
            <v>0.47653601400000001</v>
          </cell>
          <cell r="C153">
            <v>151.49638870000001</v>
          </cell>
          <cell r="D153">
            <v>5.0185471000000002E-2</v>
          </cell>
          <cell r="E153">
            <v>1.3626026950000001</v>
          </cell>
          <cell r="F153">
            <v>153.7317031</v>
          </cell>
          <cell r="G153">
            <v>4.703243E-2</v>
          </cell>
          <cell r="H153">
            <v>-0.78438669299999997</v>
          </cell>
          <cell r="I153">
            <v>42.336439779999999</v>
          </cell>
          <cell r="K153">
            <v>-0.83358603799999997</v>
          </cell>
          <cell r="L153">
            <v>43.264415499999998</v>
          </cell>
          <cell r="M153">
            <v>0.20118508199999999</v>
          </cell>
          <cell r="W153">
            <v>172.5</v>
          </cell>
          <cell r="X153">
            <v>-2.1952721610000001</v>
          </cell>
          <cell r="Y153">
            <v>19.390061061000001</v>
          </cell>
          <cell r="Z153">
            <v>0.13532082370000001</v>
          </cell>
          <cell r="AA153">
            <v>-1.9927640849999999</v>
          </cell>
          <cell r="AB153">
            <v>19.550368876</v>
          </cell>
          <cell r="AC153">
            <v>0.15112339829999999</v>
          </cell>
        </row>
        <row r="154">
          <cell r="A154">
            <v>150</v>
          </cell>
          <cell r="B154">
            <v>0.50176623399999998</v>
          </cell>
          <cell r="C154">
            <v>152.07348970000001</v>
          </cell>
          <cell r="D154">
            <v>5.0232532000000003E-2</v>
          </cell>
          <cell r="E154">
            <v>1.3630857249999999</v>
          </cell>
          <cell r="F154">
            <v>154.2529332</v>
          </cell>
          <cell r="G154">
            <v>4.6616025999999998E-2</v>
          </cell>
          <cell r="H154">
            <v>-0.77213550600000003</v>
          </cell>
          <cell r="I154">
            <v>42.760730780000003</v>
          </cell>
          <cell r="K154">
            <v>-0.84163494900000002</v>
          </cell>
          <cell r="L154">
            <v>43.616834019999999</v>
          </cell>
          <cell r="M154">
            <v>0.20081892800000001</v>
          </cell>
          <cell r="W154">
            <v>173.5</v>
          </cell>
          <cell r="X154">
            <v>-2.1873356249999998</v>
          </cell>
          <cell r="Y154">
            <v>19.448365937999998</v>
          </cell>
          <cell r="Z154">
            <v>0.13531840740000001</v>
          </cell>
          <cell r="AA154">
            <v>-1.9972761029999999</v>
          </cell>
          <cell r="AB154">
            <v>19.599074637000001</v>
          </cell>
          <cell r="AC154">
            <v>0.1510701797</v>
          </cell>
        </row>
        <row r="155">
          <cell r="A155">
            <v>151</v>
          </cell>
          <cell r="B155">
            <v>0.53195165499999997</v>
          </cell>
          <cell r="C155">
            <v>152.6623878</v>
          </cell>
          <cell r="D155">
            <v>5.0273285000000001E-2</v>
          </cell>
          <cell r="E155">
            <v>1.358162799</v>
          </cell>
          <cell r="F155">
            <v>154.75550100000001</v>
          </cell>
          <cell r="G155">
            <v>4.6198356000000003E-2</v>
          </cell>
          <cell r="H155">
            <v>-0.76027352800000003</v>
          </cell>
          <cell r="I155">
            <v>43.188284189999997</v>
          </cell>
          <cell r="K155">
            <v>-0.850307441</v>
          </cell>
          <cell r="L155">
            <v>43.966116900000003</v>
          </cell>
          <cell r="M155">
            <v>0.20041920799999999</v>
          </cell>
          <cell r="W155">
            <v>174.5</v>
          </cell>
          <cell r="X155">
            <v>-2.179425674</v>
          </cell>
          <cell r="Y155">
            <v>19.506728848000002</v>
          </cell>
          <cell r="Z155">
            <v>0.13530859419999999</v>
          </cell>
          <cell r="AA155">
            <v>-2.0020142239999998</v>
          </cell>
          <cell r="AB155">
            <v>19.647462655000002</v>
          </cell>
          <cell r="AC155">
            <v>0.1510095954</v>
          </cell>
        </row>
        <row r="156">
          <cell r="A156">
            <v>152</v>
          </cell>
          <cell r="B156">
            <v>0.56717972500000002</v>
          </cell>
          <cell r="C156">
            <v>153.26268189999999</v>
          </cell>
          <cell r="D156">
            <v>5.0306885000000003E-2</v>
          </cell>
          <cell r="E156">
            <v>1.348227142</v>
          </cell>
          <cell r="F156">
            <v>155.23849039999999</v>
          </cell>
          <cell r="G156">
            <v>4.578335E-2</v>
          </cell>
          <cell r="H156">
            <v>-0.74881596800000005</v>
          </cell>
          <cell r="I156">
            <v>43.618957029999997</v>
          </cell>
          <cell r="K156">
            <v>-0.85960752500000004</v>
          </cell>
          <cell r="L156">
            <v>44.312035790000003</v>
          </cell>
          <cell r="M156">
            <v>0.199986681</v>
          </cell>
          <cell r="W156">
            <v>175.5</v>
          </cell>
          <cell r="X156">
            <v>-2.171538789</v>
          </cell>
          <cell r="Y156">
            <v>19.565141531999998</v>
          </cell>
          <cell r="Z156">
            <v>0.13529166170000001</v>
          </cell>
          <cell r="AA156">
            <v>-2.00697335</v>
          </cell>
          <cell r="AB156">
            <v>19.695522937</v>
          </cell>
          <cell r="AC156">
            <v>0.15094199990000001</v>
          </cell>
        </row>
        <row r="157">
          <cell r="A157">
            <v>153</v>
          </cell>
          <cell r="B157">
            <v>0.607456565</v>
          </cell>
          <cell r="C157">
            <v>153.87381239999999</v>
          </cell>
          <cell r="D157">
            <v>5.0332406000000003E-2</v>
          </cell>
          <cell r="E157">
            <v>1.3337729229999999</v>
          </cell>
          <cell r="F157">
            <v>155.7012216</v>
          </cell>
          <cell r="G157">
            <v>4.5374597000000003E-2</v>
          </cell>
          <cell r="H157">
            <v>-0.73778039799999995</v>
          </cell>
          <cell r="I157">
            <v>44.052593100000003</v>
          </cell>
          <cell r="K157">
            <v>-0.86953433899999999</v>
          </cell>
          <cell r="L157">
            <v>44.654373190000001</v>
          </cell>
          <cell r="M157">
            <v>0.19952223299999999</v>
          </cell>
          <cell r="W157">
            <v>176.5</v>
          </cell>
          <cell r="X157">
            <v>-2.1636716890000001</v>
          </cell>
          <cell r="Y157">
            <v>19.623595714</v>
          </cell>
          <cell r="Z157">
            <v>0.13526789110000001</v>
          </cell>
          <cell r="AA157">
            <v>-2.0121482130000001</v>
          </cell>
          <cell r="AB157">
            <v>19.743245597000001</v>
          </cell>
          <cell r="AC157">
            <v>0.1508677534</v>
          </cell>
        </row>
        <row r="158">
          <cell r="A158">
            <v>154</v>
          </cell>
          <cell r="B158">
            <v>0.65270412099999997</v>
          </cell>
          <cell r="C158">
            <v>154.495058</v>
          </cell>
          <cell r="D158">
            <v>5.0348860000000002E-2</v>
          </cell>
          <cell r="E158">
            <v>1.3153747039999999</v>
          </cell>
          <cell r="F158">
            <v>156.14324379999999</v>
          </cell>
          <cell r="G158">
            <v>4.4975280999999999E-2</v>
          </cell>
          <cell r="H158">
            <v>-0.727181568</v>
          </cell>
          <cell r="I158">
            <v>44.489030270000001</v>
          </cell>
          <cell r="K158">
            <v>-0.880088651</v>
          </cell>
          <cell r="L158">
            <v>44.992913559999998</v>
          </cell>
          <cell r="M158">
            <v>0.19902673600000001</v>
          </cell>
          <cell r="W158">
            <v>177.5</v>
          </cell>
          <cell r="X158">
            <v>-2.1558213570000002</v>
          </cell>
          <cell r="Y158">
            <v>19.682083101</v>
          </cell>
          <cell r="Z158">
            <v>0.13523756670000001</v>
          </cell>
          <cell r="AA158">
            <v>-2.0175333630000001</v>
          </cell>
          <cell r="AB158">
            <v>19.790620862000001</v>
          </cell>
          <cell r="AC158">
            <v>0.15078722110000001</v>
          </cell>
        </row>
        <row r="159">
          <cell r="A159">
            <v>155</v>
          </cell>
          <cell r="B159">
            <v>0.70275986800000001</v>
          </cell>
          <cell r="C159">
            <v>155.12553650000001</v>
          </cell>
          <cell r="D159">
            <v>5.0355216000000001E-2</v>
          </cell>
          <cell r="E159">
            <v>1.2936640239999999</v>
          </cell>
          <cell r="F159">
            <v>156.564323</v>
          </cell>
          <cell r="G159">
            <v>4.4588148000000001E-2</v>
          </cell>
          <cell r="H159">
            <v>-0.717035494</v>
          </cell>
          <cell r="I159">
            <v>44.928094829999999</v>
          </cell>
          <cell r="K159">
            <v>-0.891270585</v>
          </cell>
          <cell r="L159">
            <v>45.327447040000003</v>
          </cell>
          <cell r="M159">
            <v>0.19850109599999999</v>
          </cell>
          <cell r="W159">
            <v>178.5</v>
          </cell>
          <cell r="X159">
            <v>-2.1479850460000001</v>
          </cell>
          <cell r="Y159">
            <v>19.740595376000002</v>
          </cell>
          <cell r="Z159">
            <v>0.13520097589999999</v>
          </cell>
          <cell r="AA159">
            <v>-2.0231231589999998</v>
          </cell>
          <cell r="AB159">
            <v>19.837639068000001</v>
          </cell>
          <cell r="AC159">
            <v>0.15070077379999999</v>
          </cell>
        </row>
        <row r="160">
          <cell r="A160">
            <v>156</v>
          </cell>
          <cell r="B160">
            <v>0.75737910600000002</v>
          </cell>
          <cell r="C160">
            <v>155.76420859999999</v>
          </cell>
          <cell r="D160">
            <v>5.0350422999999998E-2</v>
          </cell>
          <cell r="E160">
            <v>1.2693046779999999</v>
          </cell>
          <cell r="F160">
            <v>156.96442579999999</v>
          </cell>
          <cell r="G160">
            <v>4.4215487999999997E-2</v>
          </cell>
          <cell r="H160">
            <v>-0.70735833800000003</v>
          </cell>
          <cell r="I160">
            <v>45.369603150000003</v>
          </cell>
          <cell r="K160">
            <v>-0.903079458</v>
          </cell>
          <cell r="L160">
            <v>45.657770130000003</v>
          </cell>
          <cell r="M160">
            <v>0.19794625499999999</v>
          </cell>
          <cell r="W160">
            <v>179.5</v>
          </cell>
          <cell r="X160">
            <v>-2.1401603050000002</v>
          </cell>
          <cell r="Y160">
            <v>19.799124201000001</v>
          </cell>
          <cell r="Z160">
            <v>0.13515840879999999</v>
          </cell>
          <cell r="AA160">
            <v>-2.0289117550000002</v>
          </cell>
          <cell r="AB160">
            <v>19.884290662000002</v>
          </cell>
          <cell r="AC160">
            <v>0.1506087878</v>
          </cell>
        </row>
        <row r="161">
          <cell r="A161">
            <v>157</v>
          </cell>
          <cell r="B161">
            <v>0.81623971299999998</v>
          </cell>
          <cell r="C161">
            <v>156.40988580000001</v>
          </cell>
          <cell r="D161">
            <v>5.0333443999999998E-2</v>
          </cell>
          <cell r="E161">
            <v>1.2429682360000001</v>
          </cell>
          <cell r="F161">
            <v>157.34369950000001</v>
          </cell>
          <cell r="G161">
            <v>4.3859135E-2</v>
          </cell>
          <cell r="H161">
            <v>-0.69816643700000003</v>
          </cell>
          <cell r="I161">
            <v>45.813361720000003</v>
          </cell>
          <cell r="K161">
            <v>-0.91551354200000001</v>
          </cell>
          <cell r="L161">
            <v>45.983686560000002</v>
          </cell>
          <cell r="M161">
            <v>0.19736319099999999</v>
          </cell>
          <cell r="W161">
            <v>180.5</v>
          </cell>
          <cell r="X161">
            <v>-2.1323449889999999</v>
          </cell>
          <cell r="Y161">
            <v>19.857661209</v>
          </cell>
          <cell r="Z161">
            <v>0.13511015879999999</v>
          </cell>
          <cell r="AA161">
            <v>-2.0348930909999998</v>
          </cell>
          <cell r="AB161">
            <v>19.930566203000001</v>
          </cell>
          <cell r="AC161">
            <v>0.15051164459999999</v>
          </cell>
        </row>
        <row r="162">
          <cell r="A162">
            <v>158</v>
          </cell>
          <cell r="B162">
            <v>0.87894741600000004</v>
          </cell>
          <cell r="C162">
            <v>157.06124149999999</v>
          </cell>
          <cell r="D162">
            <v>5.0303282999999997E-2</v>
          </cell>
          <cell r="E162">
            <v>1.2153112699999999</v>
          </cell>
          <cell r="F162">
            <v>157.70245070000001</v>
          </cell>
          <cell r="G162">
            <v>4.352048E-2</v>
          </cell>
          <cell r="H162">
            <v>-0.68947632700000006</v>
          </cell>
          <cell r="I162">
            <v>46.259167290000001</v>
          </cell>
          <cell r="K162">
            <v>-0.92856945400000002</v>
          </cell>
          <cell r="L162">
            <v>46.305008579999999</v>
          </cell>
          <cell r="M162">
            <v>0.19675293099999999</v>
          </cell>
          <cell r="W162">
            <v>181.5</v>
          </cell>
          <cell r="X162">
            <v>-2.1245372819999999</v>
          </cell>
          <cell r="Y162">
            <v>19.916198004000002</v>
          </cell>
          <cell r="Z162">
            <v>0.1350565219</v>
          </cell>
          <cell r="AA162">
            <v>-2.0410608809999999</v>
          </cell>
          <cell r="AB162">
            <v>19.976456361</v>
          </cell>
          <cell r="AC162">
            <v>0.15040973120000001</v>
          </cell>
        </row>
        <row r="163">
          <cell r="A163">
            <v>159</v>
          </cell>
          <cell r="B163">
            <v>0.94505348600000005</v>
          </cell>
          <cell r="C163">
            <v>157.7168289</v>
          </cell>
          <cell r="D163">
            <v>5.0259018000000003E-2</v>
          </cell>
          <cell r="E163">
            <v>1.1869554769999999</v>
          </cell>
          <cell r="F163">
            <v>158.04112330000001</v>
          </cell>
          <cell r="G163">
            <v>4.3200496999999997E-2</v>
          </cell>
          <cell r="H163">
            <v>-0.68130475000000001</v>
          </cell>
          <cell r="I163">
            <v>46.706807009999999</v>
          </cell>
          <cell r="K163">
            <v>-0.94224586399999999</v>
          </cell>
          <cell r="L163">
            <v>46.621551830000001</v>
          </cell>
          <cell r="M163">
            <v>0.19611647199999999</v>
          </cell>
          <cell r="W163">
            <v>182.5</v>
          </cell>
          <cell r="X163">
            <v>-2.1167357120000001</v>
          </cell>
          <cell r="Y163">
            <v>19.974726153999999</v>
          </cell>
          <cell r="Z163">
            <v>0.13499779679999999</v>
          </cell>
          <cell r="AA163">
            <v>-2.0474086040000001</v>
          </cell>
          <cell r="AB163">
            <v>20.021951916999999</v>
          </cell>
          <cell r="AC163">
            <v>0.1503034402</v>
          </cell>
        </row>
        <row r="164">
          <cell r="A164">
            <v>160</v>
          </cell>
          <cell r="B164">
            <v>1.0140461080000001</v>
          </cell>
          <cell r="C164">
            <v>158.3750929</v>
          </cell>
          <cell r="D164">
            <v>5.0199836999999997E-2</v>
          </cell>
          <cell r="E164">
            <v>1.1584715219999999</v>
          </cell>
          <cell r="F164">
            <v>158.36027559999999</v>
          </cell>
          <cell r="G164">
            <v>4.2899776000000001E-2</v>
          </cell>
          <cell r="H164">
            <v>-0.67366865799999998</v>
          </cell>
          <cell r="I164">
            <v>47.156058629999997</v>
          </cell>
          <cell r="K164">
            <v>-0.95653792299999996</v>
          </cell>
          <cell r="L164">
            <v>46.933144040000002</v>
          </cell>
          <cell r="M164">
            <v>0.19545488999999999</v>
          </cell>
          <cell r="W164">
            <v>183.5</v>
          </cell>
          <cell r="X164">
            <v>-2.1089391669999999</v>
          </cell>
          <cell r="Y164">
            <v>20.033237194000002</v>
          </cell>
          <cell r="Z164">
            <v>0.13493428499999999</v>
          </cell>
          <cell r="AA164">
            <v>-2.0539294899999998</v>
          </cell>
          <cell r="AB164">
            <v>20.067043765000001</v>
          </cell>
          <cell r="AC164">
            <v>0.15019316930000001</v>
          </cell>
        </row>
        <row r="165">
          <cell r="A165">
            <v>161</v>
          </cell>
          <cell r="B165">
            <v>1.085383319</v>
          </cell>
          <cell r="C165">
            <v>159.03439900000001</v>
          </cell>
          <cell r="D165">
            <v>5.0125061999999998E-2</v>
          </cell>
          <cell r="E165">
            <v>1.1303670880000001</v>
          </cell>
          <cell r="F165">
            <v>158.66055879999999</v>
          </cell>
          <cell r="G165">
            <v>4.2618564999999997E-2</v>
          </cell>
          <cell r="H165">
            <v>-0.66658519400000005</v>
          </cell>
          <cell r="I165">
            <v>47.606690739999998</v>
          </cell>
          <cell r="K165">
            <v>-0.97144049200000004</v>
          </cell>
          <cell r="L165">
            <v>47.23962058</v>
          </cell>
          <cell r="M165">
            <v>0.19476927899999999</v>
          </cell>
          <cell r="W165">
            <v>184.5</v>
          </cell>
          <cell r="X165">
            <v>-2.1011469200000001</v>
          </cell>
          <cell r="Y165">
            <v>20.091722614999998</v>
          </cell>
          <cell r="Z165">
            <v>0.13486629080000001</v>
          </cell>
          <cell r="AA165">
            <v>-2.0606165129999998</v>
          </cell>
          <cell r="AB165">
            <v>20.111722910000001</v>
          </cell>
          <cell r="AC165">
            <v>0.1500793222</v>
          </cell>
        </row>
        <row r="166">
          <cell r="A166">
            <v>162</v>
          </cell>
          <cell r="B166">
            <v>1.158487278</v>
          </cell>
          <cell r="C166">
            <v>159.69305009999999</v>
          </cell>
          <cell r="D166">
            <v>5.0034179999999998E-2</v>
          </cell>
          <cell r="E166">
            <v>1.1030792089999999</v>
          </cell>
          <cell r="F166">
            <v>158.94269639999999</v>
          </cell>
          <cell r="G166">
            <v>4.2356812000000001E-2</v>
          </cell>
          <cell r="H166">
            <v>-0.66006996900000003</v>
          </cell>
          <cell r="I166">
            <v>48.058465720000001</v>
          </cell>
          <cell r="K166">
            <v>-0.98694730799999997</v>
          </cell>
          <cell r="L166">
            <v>47.540826039999999</v>
          </cell>
          <cell r="M166">
            <v>0.194060758</v>
          </cell>
          <cell r="W166">
            <v>185.5</v>
          </cell>
          <cell r="X166">
            <v>-2.0933586370000001</v>
          </cell>
          <cell r="Y166">
            <v>20.15017387</v>
          </cell>
          <cell r="Z166">
            <v>0.1347941208</v>
          </cell>
          <cell r="AA166">
            <v>-2.0674623749999999</v>
          </cell>
          <cell r="AB166">
            <v>20.155980468999999</v>
          </cell>
          <cell r="AC166">
            <v>0.14996230769999999</v>
          </cell>
        </row>
        <row r="167">
          <cell r="A167">
            <v>163</v>
          </cell>
          <cell r="B167">
            <v>1.2327688160000001</v>
          </cell>
          <cell r="C167">
            <v>160.3493168</v>
          </cell>
          <cell r="D167">
            <v>4.9926861000000003E-2</v>
          </cell>
          <cell r="E167">
            <v>1.076970655</v>
          </cell>
          <cell r="F167">
            <v>159.20746539999999</v>
          </cell>
          <cell r="G167">
            <v>4.2114210999999999E-2</v>
          </cell>
          <cell r="H167">
            <v>-0.65414260199999996</v>
          </cell>
          <cell r="I167">
            <v>48.511131380000002</v>
          </cell>
          <cell r="K167">
            <v>-1.0030508869999999</v>
          </cell>
          <cell r="L167">
            <v>47.836614660000002</v>
          </cell>
          <cell r="M167">
            <v>0.193330477</v>
          </cell>
          <cell r="W167">
            <v>186.5</v>
          </cell>
          <cell r="X167">
            <v>-2.0855744029999999</v>
          </cell>
          <cell r="Y167">
            <v>20.208582361000001</v>
          </cell>
          <cell r="Z167">
            <v>0.1347180845</v>
          </cell>
          <cell r="AA167">
            <v>-2.0744595019999998</v>
          </cell>
          <cell r="AB167">
            <v>20.199807671999999</v>
          </cell>
          <cell r="AC167">
            <v>0.1498425404</v>
          </cell>
        </row>
        <row r="168">
          <cell r="A168">
            <v>164</v>
          </cell>
          <cell r="B168">
            <v>1.307628899</v>
          </cell>
          <cell r="C168">
            <v>161.00145860000001</v>
          </cell>
          <cell r="D168">
            <v>4.9802976999999998E-2</v>
          </cell>
          <cell r="E168">
            <v>1.052329922</v>
          </cell>
          <cell r="F168">
            <v>159.455679</v>
          </cell>
          <cell r="G168">
            <v>4.1890246999999999E-2</v>
          </cell>
          <cell r="H168">
            <v>-0.64881966599999996</v>
          </cell>
          <cell r="I168">
            <v>48.964432240000001</v>
          </cell>
          <cell r="K168">
            <v>-1.019742425</v>
          </cell>
          <cell r="L168">
            <v>48.126850820000001</v>
          </cell>
          <cell r="M168">
            <v>0.19257961400000001</v>
          </cell>
          <cell r="W168">
            <v>187.5</v>
          </cell>
          <cell r="X168">
            <v>-2.0777947349999999</v>
          </cell>
          <cell r="Y168">
            <v>20.266939443999998</v>
          </cell>
          <cell r="Z168">
            <v>0.13463849380000001</v>
          </cell>
          <cell r="AA168">
            <v>-2.0816000290000001</v>
          </cell>
          <cell r="AB168">
            <v>20.243195857</v>
          </cell>
          <cell r="AC168">
            <v>0.14972044070000001</v>
          </cell>
        </row>
        <row r="169">
          <cell r="A169">
            <v>165</v>
          </cell>
          <cell r="B169">
            <v>1.382473225</v>
          </cell>
          <cell r="C169">
            <v>161.6477515</v>
          </cell>
          <cell r="D169">
            <v>4.9662610000000003E-2</v>
          </cell>
          <cell r="E169">
            <v>1.029374161</v>
          </cell>
          <cell r="F169">
            <v>159.68817200000001</v>
          </cell>
          <cell r="G169">
            <v>4.1684239999999997E-2</v>
          </cell>
          <cell r="H169">
            <v>-0.64411861100000001</v>
          </cell>
          <cell r="I169">
            <v>49.418103739999999</v>
          </cell>
          <cell r="K169">
            <v>-1.0370116979999999</v>
          </cell>
          <cell r="L169">
            <v>48.411409380000002</v>
          </cell>
          <cell r="M169">
            <v>0.191809374</v>
          </cell>
          <cell r="W169">
            <v>188.5</v>
          </cell>
          <cell r="X169">
            <v>-2.0700205989999998</v>
          </cell>
          <cell r="Y169">
            <v>20.325236424</v>
          </cell>
          <cell r="Z169">
            <v>0.13455566320000001</v>
          </cell>
          <cell r="AA169">
            <v>-2.0888757930000001</v>
          </cell>
          <cell r="AB169">
            <v>20.286136476999999</v>
          </cell>
          <cell r="AC169">
            <v>0.14959643419999999</v>
          </cell>
        </row>
        <row r="170">
          <cell r="A170">
            <v>166</v>
          </cell>
          <cell r="B170">
            <v>1.4567204789999999</v>
          </cell>
          <cell r="C170">
            <v>162.28651189999999</v>
          </cell>
          <cell r="D170">
            <v>4.9506051000000002E-2</v>
          </cell>
          <cell r="E170">
            <v>1.0082543960000001</v>
          </cell>
          <cell r="F170">
            <v>159.9057871</v>
          </cell>
          <cell r="G170">
            <v>4.1495378999999999E-2</v>
          </cell>
          <cell r="H170">
            <v>-0.64005680499999995</v>
          </cell>
          <cell r="I170">
            <v>49.871874089999999</v>
          </cell>
          <cell r="K170">
            <v>-1.0548469570000001</v>
          </cell>
          <cell r="L170">
            <v>48.690176129999998</v>
          </cell>
          <cell r="M170">
            <v>0.191020995</v>
          </cell>
          <cell r="W170">
            <v>189.5</v>
          </cell>
          <cell r="X170">
            <v>-2.0622534309999998</v>
          </cell>
          <cell r="Y170">
            <v>20.383464547999999</v>
          </cell>
          <cell r="Z170">
            <v>0.13446990980000001</v>
          </cell>
          <cell r="AA170">
            <v>-2.0962783229999999</v>
          </cell>
          <cell r="AB170">
            <v>20.328621092999999</v>
          </cell>
          <cell r="AC170">
            <v>0.14947095260000001</v>
          </cell>
        </row>
        <row r="171">
          <cell r="A171">
            <v>167</v>
          </cell>
          <cell r="B171">
            <v>1.5298102469999999</v>
          </cell>
          <cell r="C171">
            <v>162.91612019999999</v>
          </cell>
          <cell r="D171">
            <v>4.9333800999999997E-2</v>
          </cell>
          <cell r="E171">
            <v>0.98906228200000001</v>
          </cell>
          <cell r="F171">
            <v>160.10936469999999</v>
          </cell>
          <cell r="G171">
            <v>4.1322764999999997E-2</v>
          </cell>
          <cell r="H171">
            <v>-0.63665142399999997</v>
          </cell>
          <cell r="I171">
            <v>50.325464779999997</v>
          </cell>
          <cell r="K171">
            <v>-1.0732348249999999</v>
          </cell>
          <cell r="L171">
            <v>48.963048100000002</v>
          </cell>
          <cell r="M171">
            <v>0.19021573899999999</v>
          </cell>
          <cell r="W171">
            <v>190.5</v>
          </cell>
          <cell r="X171">
            <v>-2.0544951450000002</v>
          </cell>
          <cell r="Y171">
            <v>20.441615007999999</v>
          </cell>
          <cell r="Z171">
            <v>0.13438155330000001</v>
          </cell>
          <cell r="AA171">
            <v>-2.103798828</v>
          </cell>
          <cell r="AB171">
            <v>20.370641375999998</v>
          </cell>
          <cell r="AC171">
            <v>0.1493444333</v>
          </cell>
        </row>
        <row r="172">
          <cell r="A172">
            <v>168</v>
          </cell>
          <cell r="B172">
            <v>1.6012195730000001</v>
          </cell>
          <cell r="C172">
            <v>163.535045</v>
          </cell>
          <cell r="D172">
            <v>4.9146553000000003E-2</v>
          </cell>
          <cell r="E172">
            <v>0.971837799</v>
          </cell>
          <cell r="F172">
            <v>160.299733</v>
          </cell>
          <cell r="G172">
            <v>4.1165436999999999E-2</v>
          </cell>
          <cell r="H172">
            <v>-0.63391932799999995</v>
          </cell>
          <cell r="I172">
            <v>50.778591210000002</v>
          </cell>
          <cell r="K172">
            <v>-1.0921601949999999</v>
          </cell>
          <cell r="L172">
            <v>49.22993391</v>
          </cell>
          <cell r="M172">
            <v>0.189394901</v>
          </cell>
          <cell r="W172">
            <v>191.5</v>
          </cell>
          <cell r="X172">
            <v>-2.046748156</v>
          </cell>
          <cell r="Y172">
            <v>20.499678934999999</v>
          </cell>
          <cell r="Z172">
            <v>0.1342909159</v>
          </cell>
          <cell r="AA172">
            <v>-2.1114281940000001</v>
          </cell>
          <cell r="AB172">
            <v>20.412189106</v>
          </cell>
          <cell r="AC172">
            <v>0.14921731939999999</v>
          </cell>
        </row>
        <row r="173">
          <cell r="A173">
            <v>169</v>
          </cell>
          <cell r="B173">
            <v>1.6704334439999999</v>
          </cell>
          <cell r="C173">
            <v>164.1418486</v>
          </cell>
          <cell r="D173">
            <v>4.894519E-2</v>
          </cell>
          <cell r="E173">
            <v>0.95657214999999995</v>
          </cell>
          <cell r="F173">
            <v>160.47769959999999</v>
          </cell>
          <cell r="G173">
            <v>4.1022401E-2</v>
          </cell>
          <cell r="H173">
            <v>-0.63187691199999996</v>
          </cell>
          <cell r="I173">
            <v>51.230963320000001</v>
          </cell>
          <cell r="K173">
            <v>-1.111606122</v>
          </cell>
          <cell r="L173">
            <v>49.490754090000003</v>
          </cell>
          <cell r="M173">
            <v>0.188559804</v>
          </cell>
          <cell r="W173">
            <v>192.5</v>
          </cell>
          <cell r="X173">
            <v>-2.0390153849999999</v>
          </cell>
          <cell r="Y173">
            <v>20.557647399</v>
          </cell>
          <cell r="Z173">
            <v>0.13419832249999999</v>
          </cell>
          <cell r="AA173">
            <v>-2.1191569719999999</v>
          </cell>
          <cell r="AB173">
            <v>20.453256172</v>
          </cell>
          <cell r="AC173">
            <v>0.14909006</v>
          </cell>
        </row>
        <row r="174">
          <cell r="A174">
            <v>170</v>
          </cell>
          <cell r="B174">
            <v>1.736995571</v>
          </cell>
          <cell r="C174">
            <v>164.7352199</v>
          </cell>
          <cell r="D174">
            <v>4.8730748999999997E-2</v>
          </cell>
          <cell r="E174">
            <v>0.94324227999999999</v>
          </cell>
          <cell r="F174">
            <v>160.64405260000001</v>
          </cell>
          <cell r="G174">
            <v>4.0892651000000002E-2</v>
          </cell>
          <cell r="H174">
            <v>-0.63053994000000002</v>
          </cell>
          <cell r="I174">
            <v>51.682286249999997</v>
          </cell>
          <cell r="K174">
            <v>-1.1315537229999999</v>
          </cell>
          <cell r="L174">
            <v>49.745441319999998</v>
          </cell>
          <cell r="M174">
            <v>0.18771179800000001</v>
          </cell>
          <cell r="W174">
            <v>193.5</v>
          </cell>
          <cell r="X174">
            <v>-2.0313002820000001</v>
          </cell>
          <cell r="Y174">
            <v>20.615511403999999</v>
          </cell>
          <cell r="Z174">
            <v>0.1341041006</v>
          </cell>
          <cell r="AA174">
            <v>-2.1269753749999998</v>
          </cell>
          <cell r="AB174">
            <v>20.493834570000001</v>
          </cell>
          <cell r="AC174">
            <v>0.14896311009999999</v>
          </cell>
        </row>
        <row r="175">
          <cell r="A175">
            <v>171</v>
          </cell>
          <cell r="B175">
            <v>1.800483802</v>
          </cell>
          <cell r="C175">
            <v>165.3139755</v>
          </cell>
          <cell r="D175">
            <v>4.8504404000000001E-2</v>
          </cell>
          <cell r="E175">
            <v>0.93176706200000003</v>
          </cell>
          <cell r="F175">
            <v>160.79954280000001</v>
          </cell>
          <cell r="G175">
            <v>4.0775193000000001E-2</v>
          </cell>
          <cell r="H175">
            <v>-0.62992335300000002</v>
          </cell>
          <cell r="I175">
            <v>52.132261130000003</v>
          </cell>
          <cell r="K175">
            <v>-1.1519820789999999</v>
          </cell>
          <cell r="L175">
            <v>49.993940680000001</v>
          </cell>
          <cell r="M175">
            <v>0.18685226599999999</v>
          </cell>
          <cell r="W175">
            <v>194.5</v>
          </cell>
          <cell r="X175">
            <v>-2.0236068280000001</v>
          </cell>
          <cell r="Y175">
            <v>20.673261888999999</v>
          </cell>
          <cell r="Z175">
            <v>0.13400858060000001</v>
          </cell>
          <cell r="AA175">
            <v>-2.134873266</v>
          </cell>
          <cell r="AB175">
            <v>20.533916399999999</v>
          </cell>
          <cell r="AC175">
            <v>0.1488369306</v>
          </cell>
        </row>
        <row r="176">
          <cell r="A176">
            <v>172</v>
          </cell>
          <cell r="B176">
            <v>1.860518777</v>
          </cell>
          <cell r="C176">
            <v>165.8770715</v>
          </cell>
          <cell r="D176">
            <v>4.8267442000000001E-2</v>
          </cell>
          <cell r="E176">
            <v>0.92205829100000003</v>
          </cell>
          <cell r="F176">
            <v>160.94489160000001</v>
          </cell>
          <cell r="G176">
            <v>4.0669051999999997E-2</v>
          </cell>
          <cell r="H176">
            <v>-0.63004106599999998</v>
          </cell>
          <cell r="I176">
            <v>52.580585829999997</v>
          </cell>
          <cell r="K176">
            <v>-1.1728681409999999</v>
          </cell>
          <cell r="L176">
            <v>50.236209850000002</v>
          </cell>
          <cell r="M176">
            <v>0.18598261699999999</v>
          </cell>
          <cell r="W176">
            <v>195.5</v>
          </cell>
          <cell r="X176">
            <v>-2.0159420130000001</v>
          </cell>
          <cell r="Y176">
            <v>20.730889050999998</v>
          </cell>
          <cell r="Z176">
            <v>0.1339120657</v>
          </cell>
          <cell r="AA176">
            <v>-2.1428401570000002</v>
          </cell>
          <cell r="AB176">
            <v>20.573493869</v>
          </cell>
          <cell r="AC176">
            <v>0.1487119885</v>
          </cell>
        </row>
        <row r="177">
          <cell r="A177">
            <v>173</v>
          </cell>
          <cell r="B177">
            <v>1.916765525</v>
          </cell>
          <cell r="C177">
            <v>166.42360869999999</v>
          </cell>
          <cell r="D177">
            <v>4.8021229999999998E-2</v>
          </cell>
          <cell r="E177">
            <v>0.91401264299999996</v>
          </cell>
          <cell r="F177">
            <v>161.08078570000001</v>
          </cell>
          <cell r="G177">
            <v>4.0573287999999999E-2</v>
          </cell>
          <cell r="H177">
            <v>-0.63090573299999997</v>
          </cell>
          <cell r="I177">
            <v>53.026955880000003</v>
          </cell>
          <cell r="K177">
            <v>-1.1941846199999999</v>
          </cell>
          <cell r="L177">
            <v>50.472222129999999</v>
          </cell>
          <cell r="M177">
            <v>0.18510433100000001</v>
          </cell>
          <cell r="W177">
            <v>196.5</v>
          </cell>
          <cell r="X177">
            <v>-2.0083057449999999</v>
          </cell>
          <cell r="Y177">
            <v>20.788385101999999</v>
          </cell>
          <cell r="Z177">
            <v>0.1338149542</v>
          </cell>
          <cell r="AA177">
            <v>-2.150865204</v>
          </cell>
          <cell r="AB177">
            <v>20.612559285</v>
          </cell>
          <cell r="AC177">
            <v>0.14858875690000001</v>
          </cell>
        </row>
        <row r="178">
          <cell r="A178">
            <v>174</v>
          </cell>
          <cell r="B178">
            <v>1.9689344440000001</v>
          </cell>
          <cell r="C178">
            <v>166.9528354</v>
          </cell>
          <cell r="D178">
            <v>4.7767192E-2</v>
          </cell>
          <cell r="E178">
            <v>0.90751691700000003</v>
          </cell>
          <cell r="F178">
            <v>161.2078755</v>
          </cell>
          <cell r="G178">
            <v>4.0487005E-2</v>
          </cell>
          <cell r="H178">
            <v>-0.63252850900000002</v>
          </cell>
          <cell r="I178">
            <v>53.471065250000002</v>
          </cell>
          <cell r="K178">
            <v>-1.2159074919999999</v>
          </cell>
          <cell r="L178">
            <v>50.701955810000001</v>
          </cell>
          <cell r="M178">
            <v>0.18421880299999999</v>
          </cell>
          <cell r="W178">
            <v>197.5</v>
          </cell>
          <cell r="X178">
            <v>-2.0007063889999999</v>
          </cell>
          <cell r="Y178">
            <v>20.845740029000002</v>
          </cell>
          <cell r="Z178">
            <v>0.1337175518</v>
          </cell>
          <cell r="AA178">
            <v>-2.1589372010000001</v>
          </cell>
          <cell r="AB178">
            <v>20.651105057999999</v>
          </cell>
          <cell r="AC178">
            <v>0.14846771510000001</v>
          </cell>
        </row>
        <row r="179">
          <cell r="A179">
            <v>175</v>
          </cell>
          <cell r="B179">
            <v>2.0167817760000002</v>
          </cell>
          <cell r="C179">
            <v>167.46414659999999</v>
          </cell>
          <cell r="D179">
            <v>4.7506782999999997E-2</v>
          </cell>
          <cell r="E179">
            <v>0.90245243600000002</v>
          </cell>
          <cell r="F179">
            <v>161.32677440000001</v>
          </cell>
          <cell r="G179">
            <v>4.0409354000000001E-2</v>
          </cell>
          <cell r="H179">
            <v>-0.63491877900000004</v>
          </cell>
          <cell r="I179">
            <v>53.912607370000003</v>
          </cell>
          <cell r="K179">
            <v>-1.238005268</v>
          </cell>
          <cell r="L179">
            <v>50.925409420000001</v>
          </cell>
          <cell r="M179">
            <v>0.183327556</v>
          </cell>
          <cell r="W179">
            <v>198.5</v>
          </cell>
          <cell r="X179">
            <v>-1.993150137</v>
          </cell>
          <cell r="Y179">
            <v>20.902944494</v>
          </cell>
          <cell r="Z179">
            <v>0.13362020020000001</v>
          </cell>
          <cell r="AA179">
            <v>-2.1670445780000001</v>
          </cell>
          <cell r="AB179">
            <v>20.689123698</v>
          </cell>
          <cell r="AC179">
            <v>0.1483493484</v>
          </cell>
        </row>
        <row r="180">
          <cell r="A180">
            <v>176</v>
          </cell>
          <cell r="B180">
            <v>2.060109658</v>
          </cell>
          <cell r="C180">
            <v>167.95708139999999</v>
          </cell>
          <cell r="D180">
            <v>4.7241456000000001E-2</v>
          </cell>
          <cell r="E180">
            <v>0.89869864099999996</v>
          </cell>
          <cell r="F180">
            <v>161.43805929999999</v>
          </cell>
          <cell r="G180">
            <v>4.0339537000000002E-2</v>
          </cell>
          <cell r="H180">
            <v>-0.63808388400000005</v>
          </cell>
          <cell r="I180">
            <v>54.351276079999998</v>
          </cell>
          <cell r="K180">
            <v>-1.2604455910000001</v>
          </cell>
          <cell r="L180">
            <v>51.142592290000003</v>
          </cell>
          <cell r="M180">
            <v>0.18243211300000001</v>
          </cell>
          <cell r="W180">
            <v>199.5</v>
          </cell>
          <cell r="X180">
            <v>-1.9856437410000001</v>
          </cell>
          <cell r="Y180">
            <v>20.959989088</v>
          </cell>
          <cell r="Z180">
            <v>0.13352324409999999</v>
          </cell>
          <cell r="AA180">
            <v>-2.175176987</v>
          </cell>
          <cell r="AB180">
            <v>20.726607282</v>
          </cell>
          <cell r="AC180">
            <v>0.14823412020000001</v>
          </cell>
        </row>
        <row r="181">
          <cell r="A181">
            <v>177</v>
          </cell>
          <cell r="B181">
            <v>2.0987658169999999</v>
          </cell>
          <cell r="C181">
            <v>168.43131750000001</v>
          </cell>
          <cell r="D181">
            <v>4.6972649999999998E-2</v>
          </cell>
          <cell r="E181">
            <v>0.89614348200000005</v>
          </cell>
          <cell r="F181">
            <v>161.54227259999999</v>
          </cell>
          <cell r="G181">
            <v>4.0276811000000003E-2</v>
          </cell>
          <cell r="H181">
            <v>-0.64202883499999996</v>
          </cell>
          <cell r="I181">
            <v>54.786766589999999</v>
          </cell>
          <cell r="K181">
            <v>-1.2831936260000001</v>
          </cell>
          <cell r="L181">
            <v>51.353526799999997</v>
          </cell>
          <cell r="M181">
            <v>0.18153401799999999</v>
          </cell>
          <cell r="W181">
            <v>200.5</v>
          </cell>
          <cell r="X181">
            <v>-1.97819451</v>
          </cell>
          <cell r="Y181">
            <v>21.016864330000001</v>
          </cell>
          <cell r="Z181">
            <v>0.1334270316</v>
          </cell>
          <cell r="AA181">
            <v>-2.1833173619999999</v>
          </cell>
          <cell r="AB181">
            <v>20.763550105</v>
          </cell>
          <cell r="AC181">
            <v>0.14812261400000001</v>
          </cell>
        </row>
        <row r="182">
          <cell r="A182">
            <v>178</v>
          </cell>
          <cell r="B182">
            <v>2.132642948</v>
          </cell>
          <cell r="C182">
            <v>168.8866644</v>
          </cell>
          <cell r="D182">
            <v>4.6701759000000002E-2</v>
          </cell>
          <cell r="E182">
            <v>0.89465966799999996</v>
          </cell>
          <cell r="F182">
            <v>161.639917</v>
          </cell>
          <cell r="G182">
            <v>4.0220487999999999E-2</v>
          </cell>
          <cell r="H182">
            <v>-0.64675601299999996</v>
          </cell>
          <cell r="I182">
            <v>55.218776570000003</v>
          </cell>
          <cell r="K182">
            <v>-1.3062120319999999</v>
          </cell>
          <cell r="L182">
            <v>51.558248310000003</v>
          </cell>
          <cell r="M182">
            <v>0.18063483899999999</v>
          </cell>
          <cell r="W182">
            <v>201.5</v>
          </cell>
          <cell r="X182">
            <v>-1.9708103079999999</v>
          </cell>
          <cell r="Y182">
            <v>21.073560673999999</v>
          </cell>
          <cell r="Z182">
            <v>0.1333319137</v>
          </cell>
          <cell r="AA182">
            <v>-2.191457792</v>
          </cell>
          <cell r="AB182">
            <v>20.799943374000001</v>
          </cell>
          <cell r="AC182">
            <v>0.1480152488</v>
          </cell>
        </row>
        <row r="183">
          <cell r="A183">
            <v>179</v>
          </cell>
          <cell r="B183">
            <v>2.1616777900000002</v>
          </cell>
          <cell r="C183">
            <v>169.32305479999999</v>
          </cell>
          <cell r="D183">
            <v>4.6430121999999997E-2</v>
          </cell>
          <cell r="E183">
            <v>0.89413891999999995</v>
          </cell>
          <cell r="F183">
            <v>161.73146449999999</v>
          </cell>
          <cell r="G183">
            <v>4.0169931999999998E-2</v>
          </cell>
          <cell r="H183">
            <v>-0.65226229700000005</v>
          </cell>
          <cell r="I183">
            <v>55.647011310000003</v>
          </cell>
          <cell r="K183">
            <v>-1.3294609449999999</v>
          </cell>
          <cell r="L183">
            <v>51.756805129999996</v>
          </cell>
          <cell r="M183">
            <v>0.179736168</v>
          </cell>
          <cell r="W183">
            <v>202.5</v>
          </cell>
          <cell r="X183">
            <v>-1.9634995399999999</v>
          </cell>
          <cell r="Y183">
            <v>21.130068501</v>
          </cell>
          <cell r="Z183">
            <v>0.1332382449</v>
          </cell>
          <cell r="AA183">
            <v>-2.199583649</v>
          </cell>
          <cell r="AB183">
            <v>20.835780509999999</v>
          </cell>
          <cell r="AC183">
            <v>0.14791256429999999</v>
          </cell>
        </row>
        <row r="184">
          <cell r="A184">
            <v>180</v>
          </cell>
          <cell r="B184">
            <v>2.1858499039999999</v>
          </cell>
          <cell r="C184">
            <v>169.74053509999999</v>
          </cell>
          <cell r="D184">
            <v>4.6159003999999997E-2</v>
          </cell>
          <cell r="E184">
            <v>0.89447537099999996</v>
          </cell>
          <cell r="F184">
            <v>161.8173534</v>
          </cell>
          <cell r="G184">
            <v>4.0124562000000003E-2</v>
          </cell>
          <cell r="H184">
            <v>-0.65855163800000005</v>
          </cell>
          <cell r="I184">
            <v>56.071164070000002</v>
          </cell>
          <cell r="K184">
            <v>-1.3528979800000001</v>
          </cell>
          <cell r="L184">
            <v>51.949258409999999</v>
          </cell>
          <cell r="M184">
            <v>0.17883961400000001</v>
          </cell>
          <cell r="W184">
            <v>203.5</v>
          </cell>
          <cell r="X184">
            <v>-1.956271141</v>
          </cell>
          <cell r="Y184">
            <v>21.186378131000001</v>
          </cell>
          <cell r="Z184">
            <v>0.1331463832</v>
          </cell>
          <cell r="AA184">
            <v>-2.2076815249999999</v>
          </cell>
          <cell r="AB184">
            <v>20.871054492999999</v>
          </cell>
          <cell r="AC184">
            <v>0.1478150781</v>
          </cell>
        </row>
        <row r="185">
          <cell r="A185">
            <v>181</v>
          </cell>
          <cell r="B185">
            <v>2.2051801530000001</v>
          </cell>
          <cell r="C185">
            <v>170.13925499999999</v>
          </cell>
          <cell r="D185">
            <v>4.5889584999999997E-2</v>
          </cell>
          <cell r="E185">
            <v>0.89556983400000001</v>
          </cell>
          <cell r="F185">
            <v>161.8979913</v>
          </cell>
          <cell r="G185">
            <v>4.0083845E-2</v>
          </cell>
          <cell r="H185">
            <v>-0.66560902499999997</v>
          </cell>
          <cell r="I185">
            <v>56.490958620000001</v>
          </cell>
          <cell r="K185">
            <v>-1.376478254</v>
          </cell>
          <cell r="L185">
            <v>52.135681929999997</v>
          </cell>
          <cell r="M185">
            <v>0.17794680399999999</v>
          </cell>
          <cell r="W185">
            <v>204.5</v>
          </cell>
          <cell r="X185">
            <v>-1.9491345609999999</v>
          </cell>
          <cell r="Y185">
            <v>21.242479819</v>
          </cell>
          <cell r="Z185">
            <v>0.13305669010000001</v>
          </cell>
          <cell r="AA185">
            <v>-2.2157376449999999</v>
          </cell>
          <cell r="AB185">
            <v>20.905758393999999</v>
          </cell>
          <cell r="AC185">
            <v>0.1477233147</v>
          </cell>
        </row>
        <row r="186">
          <cell r="A186">
            <v>182</v>
          </cell>
          <cell r="B186">
            <v>2.2197288689999999</v>
          </cell>
          <cell r="C186">
            <v>170.51945670000001</v>
          </cell>
          <cell r="D186">
            <v>4.5622955E-2</v>
          </cell>
          <cell r="E186">
            <v>0.89733020900000005</v>
          </cell>
          <cell r="F186">
            <v>161.97375579999999</v>
          </cell>
          <cell r="G186">
            <v>4.0047294999999997E-2</v>
          </cell>
          <cell r="H186">
            <v>-0.67342595100000002</v>
          </cell>
          <cell r="I186">
            <v>56.906108860000003</v>
          </cell>
          <cell r="K186">
            <v>-1.4001544260000001</v>
          </cell>
          <cell r="L186">
            <v>52.316161970000003</v>
          </cell>
          <cell r="M186">
            <v>0.17705937899999999</v>
          </cell>
          <cell r="W186">
            <v>205.5</v>
          </cell>
          <cell r="X186">
            <v>-1.9420997440000001</v>
          </cell>
          <cell r="Y186">
            <v>21.298363759000001</v>
          </cell>
          <cell r="Z186">
            <v>0.13296953049999999</v>
          </cell>
          <cell r="AA186">
            <v>-2.2237399020000002</v>
          </cell>
          <cell r="AB186">
            <v>20.939884768999999</v>
          </cell>
          <cell r="AC186">
            <v>0.14763776780000001</v>
          </cell>
        </row>
        <row r="187">
          <cell r="A187">
            <v>183</v>
          </cell>
          <cell r="B187">
            <v>2.2295937000000001</v>
          </cell>
          <cell r="C187">
            <v>170.88146399999999</v>
          </cell>
          <cell r="D187">
            <v>4.5360101E-2</v>
          </cell>
          <cell r="E187">
            <v>0.89967163500000003</v>
          </cell>
          <cell r="F187">
            <v>162.0449969</v>
          </cell>
          <cell r="G187">
            <v>4.0014473000000002E-2</v>
          </cell>
          <cell r="H187">
            <v>-0.68198728399999997</v>
          </cell>
          <cell r="I187">
            <v>57.316340590000003</v>
          </cell>
          <cell r="K187">
            <v>-1.4238767720000001</v>
          </cell>
          <cell r="L187">
            <v>52.490797030000003</v>
          </cell>
          <cell r="M187">
            <v>0.17617899000000001</v>
          </cell>
          <cell r="W187">
            <v>206.5</v>
          </cell>
          <cell r="X187">
            <v>-1.9351771010000001</v>
          </cell>
          <cell r="Y187">
            <v>21.354020093999999</v>
          </cell>
          <cell r="Z187">
            <v>0.13288527350000001</v>
          </cell>
          <cell r="AA187">
            <v>-2.231667995</v>
          </cell>
          <cell r="AB187">
            <v>20.973428578</v>
          </cell>
          <cell r="AC187">
            <v>0.1475590832</v>
          </cell>
        </row>
        <row r="188">
          <cell r="A188">
            <v>184</v>
          </cell>
          <cell r="B188">
            <v>2.2349071440000001</v>
          </cell>
          <cell r="C188">
            <v>171.22567169999999</v>
          </cell>
          <cell r="D188">
            <v>4.5101913E-2</v>
          </cell>
          <cell r="E188">
            <v>0.90251644200000003</v>
          </cell>
          <cell r="F188">
            <v>162.11203860000001</v>
          </cell>
          <cell r="G188">
            <v>3.9984980000000003E-2</v>
          </cell>
          <cell r="H188">
            <v>-0.69127361399999998</v>
          </cell>
          <cell r="I188">
            <v>57.72138846</v>
          </cell>
          <cell r="K188">
            <v>-1.447593267</v>
          </cell>
          <cell r="L188">
            <v>52.659697569999999</v>
          </cell>
          <cell r="M188">
            <v>0.175307296</v>
          </cell>
          <cell r="W188">
            <v>207.5</v>
          </cell>
          <cell r="X188">
            <v>-1.92837748</v>
          </cell>
          <cell r="Y188">
            <v>21.409438910999999</v>
          </cell>
          <cell r="Z188">
            <v>0.13280429160000001</v>
          </cell>
          <cell r="AA188">
            <v>-2.239511942</v>
          </cell>
          <cell r="AB188">
            <v>21.006381704999999</v>
          </cell>
          <cell r="AC188">
            <v>0.14748771620000001</v>
          </cell>
        </row>
        <row r="189">
          <cell r="A189">
            <v>185</v>
          </cell>
          <cell r="B189">
            <v>2.2358337669999999</v>
          </cell>
          <cell r="C189">
            <v>171.55253450000001</v>
          </cell>
          <cell r="D189">
            <v>4.4849173999999999E-2</v>
          </cell>
          <cell r="E189">
            <v>0.90579396899999998</v>
          </cell>
          <cell r="F189">
            <v>162.17518000000001</v>
          </cell>
          <cell r="G189">
            <v>3.9958458000000002E-2</v>
          </cell>
          <cell r="H189">
            <v>-0.70126105500000002</v>
          </cell>
          <cell r="I189">
            <v>58.120996959999999</v>
          </cell>
          <cell r="K189">
            <v>-1.4712497019999999</v>
          </cell>
          <cell r="L189">
            <v>52.822985719999998</v>
          </cell>
          <cell r="M189">
            <v>0.17444595800000001</v>
          </cell>
          <cell r="W189">
            <v>208.5</v>
          </cell>
          <cell r="X189">
            <v>-1.921712136</v>
          </cell>
          <cell r="Y189">
            <v>21.464610257</v>
          </cell>
          <cell r="Z189">
            <v>0.13272696149999999</v>
          </cell>
          <cell r="AA189">
            <v>-2.2472570809999999</v>
          </cell>
          <cell r="AB189">
            <v>21.038737401999999</v>
          </cell>
          <cell r="AC189">
            <v>0.1474242097</v>
          </cell>
        </row>
        <row r="190">
          <cell r="A190">
            <v>186</v>
          </cell>
          <cell r="B190">
            <v>2.2325671379999998</v>
          </cell>
          <cell r="C190">
            <v>171.8625576</v>
          </cell>
          <cell r="D190">
            <v>4.4602566000000003E-2</v>
          </cell>
          <cell r="E190">
            <v>0.90944026600000005</v>
          </cell>
          <cell r="F190">
            <v>162.23469789999999</v>
          </cell>
          <cell r="G190">
            <v>3.9934584000000002E-2</v>
          </cell>
          <cell r="H190">
            <v>-0.71192109199999998</v>
          </cell>
          <cell r="I190">
            <v>58.514921430000001</v>
          </cell>
          <cell r="K190">
            <v>-1.4947898260000001</v>
          </cell>
          <cell r="L190">
            <v>52.980794899999999</v>
          </cell>
          <cell r="M190">
            <v>0.173596636</v>
          </cell>
          <cell r="W190">
            <v>209.5</v>
          </cell>
          <cell r="X190">
            <v>-1.9151926850000001</v>
          </cell>
          <cell r="Y190">
            <v>21.519524136000001</v>
          </cell>
          <cell r="Z190">
            <v>0.13265366410000001</v>
          </cell>
          <cell r="AA190">
            <v>-2.2548851449999998</v>
          </cell>
          <cell r="AB190">
            <v>21.070489959</v>
          </cell>
          <cell r="AC190">
            <v>0.14736917429999999</v>
          </cell>
        </row>
        <row r="191">
          <cell r="A191">
            <v>187</v>
          </cell>
          <cell r="B191">
            <v>2.2253265</v>
          </cell>
          <cell r="C191">
            <v>172.15628649999999</v>
          </cell>
          <cell r="D191">
            <v>4.4362673999999998E-2</v>
          </cell>
          <cell r="E191">
            <v>0.91339773300000004</v>
          </cell>
          <cell r="F191">
            <v>162.29084739999999</v>
          </cell>
          <cell r="G191">
            <v>3.9913065999999997E-2</v>
          </cell>
          <cell r="H191">
            <v>-0.72321848799999999</v>
          </cell>
          <cell r="I191">
            <v>58.902932079999999</v>
          </cell>
          <cell r="K191">
            <v>-1.518155513</v>
          </cell>
          <cell r="L191">
            <v>53.133269460000001</v>
          </cell>
          <cell r="M191">
            <v>0.17276098200000001</v>
          </cell>
          <cell r="W191">
            <v>210.5</v>
          </cell>
          <cell r="X191">
            <v>-1.908831065</v>
          </cell>
          <cell r="Y191">
            <v>21.574170525</v>
          </cell>
          <cell r="Z191">
            <v>0.13258478409999999</v>
          </cell>
          <cell r="AA191">
            <v>-2.26238209</v>
          </cell>
          <cell r="AB191">
            <v>21.101632407</v>
          </cell>
          <cell r="AC191">
            <v>0.14732314399999999</v>
          </cell>
        </row>
        <row r="192">
          <cell r="A192">
            <v>188</v>
          </cell>
          <cell r="B192">
            <v>2.2143532320000001</v>
          </cell>
          <cell r="C192">
            <v>172.43429829999999</v>
          </cell>
          <cell r="D192">
            <v>4.4129984999999997E-2</v>
          </cell>
          <cell r="E192">
            <v>0.91761470999999994</v>
          </cell>
          <cell r="F192">
            <v>162.343864</v>
          </cell>
          <cell r="G192">
            <v>3.9893643999999999E-2</v>
          </cell>
          <cell r="H192">
            <v>-0.73512118900000001</v>
          </cell>
          <cell r="I192">
            <v>59.284799479999997</v>
          </cell>
          <cell r="K192">
            <v>-1.5412869490000001</v>
          </cell>
          <cell r="L192">
            <v>53.280564249999998</v>
          </cell>
          <cell r="M192">
            <v>0.17194064000000001</v>
          </cell>
          <cell r="W192">
            <v>211.5</v>
          </cell>
          <cell r="X192">
            <v>-1.9026394820000001</v>
          </cell>
          <cell r="Y192">
            <v>21.628539372999999</v>
          </cell>
          <cell r="Z192">
            <v>0.1325207109</v>
          </cell>
          <cell r="AA192">
            <v>-2.2697315169999999</v>
          </cell>
          <cell r="AB192">
            <v>21.132158446999998</v>
          </cell>
          <cell r="AC192">
            <v>0.14728669820000001</v>
          </cell>
        </row>
        <row r="193">
          <cell r="A193">
            <v>189</v>
          </cell>
          <cell r="B193">
            <v>2.1999059019999998</v>
          </cell>
          <cell r="C193">
            <v>172.6971935</v>
          </cell>
          <cell r="D193">
            <v>4.3904896999999998E-2</v>
          </cell>
          <cell r="E193">
            <v>0.922045055</v>
          </cell>
          <cell r="F193">
            <v>162.3939652</v>
          </cell>
          <cell r="G193">
            <v>3.9876086999999998E-2</v>
          </cell>
          <cell r="H193">
            <v>-0.74758041600000003</v>
          </cell>
          <cell r="I193">
            <v>59.660326259999998</v>
          </cell>
          <cell r="K193">
            <v>-1.5641228519999999</v>
          </cell>
          <cell r="L193">
            <v>53.422844169999998</v>
          </cell>
          <cell r="M193">
            <v>0.171137232</v>
          </cell>
          <cell r="W193">
            <v>212.5</v>
          </cell>
          <cell r="X193">
            <v>-1.8966303579999999</v>
          </cell>
          <cell r="Y193">
            <v>21.682620618000001</v>
          </cell>
          <cell r="Z193">
            <v>0.13246183780000001</v>
          </cell>
          <cell r="AA193">
            <v>-2.2769172289999999</v>
          </cell>
          <cell r="AB193">
            <v>21.162061708</v>
          </cell>
          <cell r="AC193">
            <v>0.1472604146</v>
          </cell>
        </row>
        <row r="194">
          <cell r="A194">
            <v>190</v>
          </cell>
          <cell r="B194">
            <v>2.1822628640000001</v>
          </cell>
          <cell r="C194">
            <v>172.94558979999999</v>
          </cell>
          <cell r="D194">
            <v>4.3687722999999998E-2</v>
          </cell>
          <cell r="E194">
            <v>0.92664769700000005</v>
          </cell>
          <cell r="F194">
            <v>162.44135130000001</v>
          </cell>
          <cell r="G194">
            <v>3.9860184999999999E-2</v>
          </cell>
          <cell r="H194">
            <v>-0.76055066599999999</v>
          </cell>
          <cell r="I194">
            <v>60.029317040000002</v>
          </cell>
          <cell r="K194">
            <v>-1.5866007120000001</v>
          </cell>
          <cell r="L194">
            <v>53.560283699999999</v>
          </cell>
          <cell r="M194">
            <v>0.17035236300000001</v>
          </cell>
          <cell r="W194">
            <v>213.5</v>
          </cell>
          <cell r="X194">
            <v>-1.890816268</v>
          </cell>
          <cell r="Y194">
            <v>21.736404190999998</v>
          </cell>
          <cell r="Z194">
            <v>0.1324085629</v>
          </cell>
          <cell r="AA194">
            <v>-2.2839254420000001</v>
          </cell>
          <cell r="AB194">
            <v>21.191335097</v>
          </cell>
          <cell r="AC194">
            <v>0.1472448281</v>
          </cell>
        </row>
        <row r="195">
          <cell r="A195">
            <v>191</v>
          </cell>
          <cell r="B195">
            <v>2.1617049690000001</v>
          </cell>
          <cell r="C195">
            <v>173.18011200000001</v>
          </cell>
          <cell r="D195">
            <v>4.3478698000000003E-2</v>
          </cell>
          <cell r="E195">
            <v>0.93138621700000002</v>
          </cell>
          <cell r="F195">
            <v>162.4862071</v>
          </cell>
          <cell r="G195">
            <v>3.9845753999999997E-2</v>
          </cell>
          <cell r="H195">
            <v>-0.77398455799999999</v>
          </cell>
          <cell r="I195">
            <v>60.391587209999997</v>
          </cell>
          <cell r="K195">
            <v>-1.608657054</v>
          </cell>
          <cell r="L195">
            <v>53.693066369999997</v>
          </cell>
          <cell r="M195">
            <v>0.169587605</v>
          </cell>
          <cell r="W195">
            <v>214.5</v>
          </cell>
          <cell r="X195">
            <v>-1.885209876</v>
          </cell>
          <cell r="Y195">
            <v>21.789880028999999</v>
          </cell>
          <cell r="Z195">
            <v>0.1323612888</v>
          </cell>
          <cell r="AA195">
            <v>-2.2907314419999998</v>
          </cell>
          <cell r="AB195">
            <v>21.219974715999999</v>
          </cell>
          <cell r="AC195">
            <v>0.14724068279999999</v>
          </cell>
        </row>
        <row r="196">
          <cell r="A196">
            <v>192</v>
          </cell>
          <cell r="B196">
            <v>2.138524662</v>
          </cell>
          <cell r="C196">
            <v>173.40138959999999</v>
          </cell>
          <cell r="D196">
            <v>4.3277986999999997E-2</v>
          </cell>
          <cell r="E196">
            <v>0.93622841999999995</v>
          </cell>
          <cell r="F196">
            <v>162.52870290000001</v>
          </cell>
          <cell r="G196">
            <v>3.9832629000000001E-2</v>
          </cell>
          <cell r="H196">
            <v>-0.78781772800000005</v>
          </cell>
          <cell r="I196">
            <v>60.746987849999996</v>
          </cell>
          <cell r="K196">
            <v>-1.6302277279999999</v>
          </cell>
          <cell r="L196">
            <v>53.821384219999999</v>
          </cell>
          <cell r="M196">
            <v>0.16884449700000001</v>
          </cell>
          <cell r="W196">
            <v>215.5</v>
          </cell>
          <cell r="X196">
            <v>-1.8798235050000001</v>
          </cell>
          <cell r="Y196">
            <v>21.843038191000002</v>
          </cell>
          <cell r="Z196">
            <v>0.1323204265</v>
          </cell>
          <cell r="AA196">
            <v>-2.2973242699999998</v>
          </cell>
          <cell r="AB196">
            <v>21.247972622999999</v>
          </cell>
          <cell r="AC196">
            <v>0.14724846699999999</v>
          </cell>
        </row>
        <row r="197">
          <cell r="A197">
            <v>193</v>
          </cell>
          <cell r="B197">
            <v>2.113023423</v>
          </cell>
          <cell r="C197">
            <v>173.61005180000001</v>
          </cell>
          <cell r="D197">
            <v>4.3085684999999999E-2</v>
          </cell>
          <cell r="E197">
            <v>0.94114594299999998</v>
          </cell>
          <cell r="F197">
            <v>162.56899580000001</v>
          </cell>
          <cell r="G197">
            <v>3.9820662999999999E-2</v>
          </cell>
          <cell r="H197">
            <v>-0.801993069</v>
          </cell>
          <cell r="I197">
            <v>61.095368469999997</v>
          </cell>
          <cell r="K197">
            <v>-1.6512482079999999</v>
          </cell>
          <cell r="L197">
            <v>53.945437249999998</v>
          </cell>
          <cell r="M197">
            <v>0.16812453799999999</v>
          </cell>
          <cell r="W197">
            <v>216.5</v>
          </cell>
          <cell r="X197">
            <v>-1.874670324</v>
          </cell>
          <cell r="Y197">
            <v>21.895868500999999</v>
          </cell>
          <cell r="Z197">
            <v>0.13228638179999999</v>
          </cell>
          <cell r="AA197">
            <v>-2.3036878019999998</v>
          </cell>
          <cell r="AB197">
            <v>21.275322388999999</v>
          </cell>
          <cell r="AC197">
            <v>0.1472687698</v>
          </cell>
        </row>
        <row r="198">
          <cell r="A198">
            <v>194</v>
          </cell>
          <cell r="B198">
            <v>2.0854902860000002</v>
          </cell>
          <cell r="C198">
            <v>173.8067179</v>
          </cell>
          <cell r="D198">
            <v>4.2901834999999999E-2</v>
          </cell>
          <cell r="E198">
            <v>0.94611387999999996</v>
          </cell>
          <cell r="F198">
            <v>162.60723089999999</v>
          </cell>
          <cell r="G198">
            <v>3.9809724999999997E-2</v>
          </cell>
          <cell r="H198">
            <v>-0.81644640899999998</v>
          </cell>
          <cell r="I198">
            <v>61.436600769999998</v>
          </cell>
          <cell r="K198">
            <v>-1.67165392</v>
          </cell>
          <cell r="L198">
            <v>54.065432780000002</v>
          </cell>
          <cell r="M198">
            <v>0.16742917900000001</v>
          </cell>
          <cell r="W198">
            <v>217.5</v>
          </cell>
          <cell r="X198">
            <v>-1.869760299</v>
          </cell>
          <cell r="Y198">
            <v>21.948361684000002</v>
          </cell>
          <cell r="Z198">
            <v>0.1322595999</v>
          </cell>
          <cell r="AA198">
            <v>-2.3097999709999999</v>
          </cell>
          <cell r="AB198">
            <v>21.302019325</v>
          </cell>
          <cell r="AC198">
            <v>0.14730229859999999</v>
          </cell>
        </row>
        <row r="199">
          <cell r="A199">
            <v>195</v>
          </cell>
          <cell r="B199">
            <v>2.0562195000000001</v>
          </cell>
          <cell r="C199">
            <v>173.9919998</v>
          </cell>
          <cell r="D199">
            <v>4.2726423999999999E-2</v>
          </cell>
          <cell r="E199">
            <v>0.95111042999999995</v>
          </cell>
          <cell r="F199">
            <v>162.64354180000001</v>
          </cell>
          <cell r="G199">
            <v>3.97997E-2</v>
          </cell>
          <cell r="H199">
            <v>-0.831110299</v>
          </cell>
          <cell r="I199">
            <v>61.770573720000002</v>
          </cell>
          <cell r="K199">
            <v>-1.6913805829999999</v>
          </cell>
          <cell r="L199">
            <v>54.181584860000001</v>
          </cell>
          <cell r="M199">
            <v>0.16675981600000001</v>
          </cell>
          <cell r="W199">
            <v>218.5</v>
          </cell>
          <cell r="X199">
            <v>-1.8651132450000001</v>
          </cell>
          <cell r="Y199">
            <v>22.000505690000001</v>
          </cell>
          <cell r="Z199">
            <v>0.13224041759999999</v>
          </cell>
          <cell r="AA199">
            <v>-2.3156518739999998</v>
          </cell>
          <cell r="AB199">
            <v>21.328054894000001</v>
          </cell>
          <cell r="AC199">
            <v>0.14734951439999999</v>
          </cell>
        </row>
        <row r="200">
          <cell r="A200">
            <v>196</v>
          </cell>
          <cell r="B200">
            <v>2.0254966479999998</v>
          </cell>
          <cell r="C200">
            <v>174.16649509999999</v>
          </cell>
          <cell r="D200">
            <v>4.2559395999999999E-2</v>
          </cell>
          <cell r="E200">
            <v>0.956116576</v>
          </cell>
          <cell r="F200">
            <v>162.67805190000001</v>
          </cell>
          <cell r="G200">
            <v>3.9790485E-2</v>
          </cell>
          <cell r="H200">
            <v>-0.84591449799999996</v>
          </cell>
          <cell r="I200">
            <v>62.097193990000001</v>
          </cell>
          <cell r="K200">
            <v>-1.7103645569999999</v>
          </cell>
          <cell r="L200">
            <v>54.29411356</v>
          </cell>
          <cell r="M200">
            <v>0.16611778799999999</v>
          </cell>
          <cell r="W200">
            <v>219.5</v>
          </cell>
          <cell r="X200">
            <v>-1.8607349440000001</v>
          </cell>
          <cell r="Y200">
            <v>22.052292423000001</v>
          </cell>
          <cell r="Z200">
            <v>0.13222933009999999</v>
          </cell>
          <cell r="AA200">
            <v>-2.3212173100000002</v>
          </cell>
          <cell r="AB200">
            <v>21.353425629</v>
          </cell>
          <cell r="AC200">
            <v>0.14741121530000001</v>
          </cell>
        </row>
        <row r="201">
          <cell r="A201">
            <v>197</v>
          </cell>
          <cell r="B201">
            <v>1.9935981819999999</v>
          </cell>
          <cell r="C201">
            <v>174.33078549999999</v>
          </cell>
          <cell r="D201">
            <v>4.2400651999999997E-2</v>
          </cell>
          <cell r="E201">
            <v>0.96111579199999997</v>
          </cell>
          <cell r="F201">
            <v>162.71087510000001</v>
          </cell>
          <cell r="G201">
            <v>3.9781991000000003E-2</v>
          </cell>
          <cell r="H201">
            <v>-0.86078651399999995</v>
          </cell>
          <cell r="I201">
            <v>62.416386279999998</v>
          </cell>
          <cell r="K201">
            <v>-1.728543207</v>
          </cell>
          <cell r="L201">
            <v>54.403244309999998</v>
          </cell>
          <cell r="M201">
            <v>0.16550436499999999</v>
          </cell>
          <cell r="W201">
            <v>220.5</v>
          </cell>
          <cell r="X201">
            <v>-1.85663384</v>
          </cell>
          <cell r="Y201">
            <v>22.103713047999999</v>
          </cell>
          <cell r="Z201">
            <v>0.132226801</v>
          </cell>
          <cell r="AA201">
            <v>-2.3264819110000001</v>
          </cell>
          <cell r="AB201">
            <v>21.378124616000001</v>
          </cell>
          <cell r="AC201">
            <v>0.14748797929999999</v>
          </cell>
        </row>
        <row r="202">
          <cell r="A202">
            <v>198</v>
          </cell>
          <cell r="B202">
            <v>1.960789092</v>
          </cell>
          <cell r="C202">
            <v>174.4854344</v>
          </cell>
          <cell r="D202">
            <v>4.2250062999999997E-2</v>
          </cell>
          <cell r="E202">
            <v>0.96609376599999996</v>
          </cell>
          <cell r="F202">
            <v>162.74211679999999</v>
          </cell>
          <cell r="G202">
            <v>3.9774136000000002E-2</v>
          </cell>
          <cell r="H202">
            <v>-0.87565218099999997</v>
          </cell>
          <cell r="I202">
            <v>62.728093620000003</v>
          </cell>
          <cell r="K202">
            <v>-1.745855274</v>
          </cell>
          <cell r="L202">
            <v>54.509207170000003</v>
          </cell>
          <cell r="M202">
            <v>0.16492074700000001</v>
          </cell>
          <cell r="W202">
            <v>221.5</v>
          </cell>
          <cell r="X202">
            <v>-1.8528271860000001</v>
          </cell>
          <cell r="Y202">
            <v>22.154756029000001</v>
          </cell>
          <cell r="Z202">
            <v>0.13223320050000001</v>
          </cell>
          <cell r="AA202">
            <v>-2.3314281389999998</v>
          </cell>
          <cell r="AB202">
            <v>21.402145892</v>
          </cell>
          <cell r="AC202">
            <v>0.14758045249999999</v>
          </cell>
        </row>
        <row r="203">
          <cell r="A203">
            <v>199</v>
          </cell>
          <cell r="B203">
            <v>1.927320937</v>
          </cell>
          <cell r="C203">
            <v>174.6309856</v>
          </cell>
          <cell r="D203">
            <v>4.2107464999999997E-2</v>
          </cell>
          <cell r="E203">
            <v>0.97103816200000004</v>
          </cell>
          <cell r="F203">
            <v>162.77187409999999</v>
          </cell>
          <cell r="G203">
            <v>3.9766849999999999E-2</v>
          </cell>
          <cell r="H203">
            <v>-0.890436283</v>
          </cell>
          <cell r="I203">
            <v>63.032277559999997</v>
          </cell>
          <cell r="K203">
            <v>-1.762241248</v>
          </cell>
          <cell r="L203">
            <v>54.612236029999998</v>
          </cell>
          <cell r="M203">
            <v>0.16436805400000001</v>
          </cell>
          <cell r="W203">
            <v>222.5</v>
          </cell>
          <cell r="X203">
            <v>-1.8493232040000001</v>
          </cell>
          <cell r="Y203">
            <v>22.205412485</v>
          </cell>
          <cell r="Z203">
            <v>0.13224899309999999</v>
          </cell>
          <cell r="AA203">
            <v>-2.3360384729999999</v>
          </cell>
          <cell r="AB203">
            <v>21.425483514</v>
          </cell>
          <cell r="AC203">
            <v>0.14768928889999999</v>
          </cell>
        </row>
        <row r="204">
          <cell r="A204">
            <v>200</v>
          </cell>
          <cell r="B204">
            <v>1.89343024</v>
          </cell>
          <cell r="C204">
            <v>174.7679617</v>
          </cell>
          <cell r="D204">
            <v>4.1972676E-2</v>
          </cell>
          <cell r="E204">
            <v>0.97593839100000002</v>
          </cell>
          <cell r="F204">
            <v>162.8002371</v>
          </cell>
          <cell r="G204">
            <v>3.9760070000000002E-2</v>
          </cell>
          <cell r="H204">
            <v>-0.90506318500000005</v>
          </cell>
          <cell r="I204">
            <v>63.32891841</v>
          </cell>
          <cell r="K204">
            <v>-1.7776437469999999</v>
          </cell>
          <cell r="L204">
            <v>54.712567870000001</v>
          </cell>
          <cell r="M204">
            <v>0.16384731999999999</v>
          </cell>
          <cell r="W204">
            <v>223.5</v>
          </cell>
          <cell r="X204">
            <v>-1.846131607</v>
          </cell>
          <cell r="Y204">
            <v>22.255673000000002</v>
          </cell>
          <cell r="Z204">
            <v>0.13227462540000001</v>
          </cell>
          <cell r="AA204">
            <v>-2.3402954500000002</v>
          </cell>
          <cell r="AB204">
            <v>21.448131558</v>
          </cell>
          <cell r="AC204">
            <v>0.14781515009999999</v>
          </cell>
        </row>
        <row r="205">
          <cell r="A205">
            <v>201</v>
          </cell>
          <cell r="B205">
            <v>1.8593372589999999</v>
          </cell>
          <cell r="C205">
            <v>174.8968634</v>
          </cell>
          <cell r="D205">
            <v>4.1845488E-2</v>
          </cell>
          <cell r="E205">
            <v>0.98078541799999996</v>
          </cell>
          <cell r="F205">
            <v>162.82728890000001</v>
          </cell>
          <cell r="G205">
            <v>3.9753741000000002E-2</v>
          </cell>
          <cell r="H205">
            <v>-0.91945748999999999</v>
          </cell>
          <cell r="I205">
            <v>63.618015370000002</v>
          </cell>
          <cell r="K205">
            <v>-1.7920078909999999</v>
          </cell>
          <cell r="L205">
            <v>54.810441840000003</v>
          </cell>
          <cell r="M205">
            <v>0.163359491</v>
          </cell>
          <cell r="W205">
            <v>224.5</v>
          </cell>
          <cell r="X205">
            <v>-1.8432612939999999</v>
          </cell>
          <cell r="Y205">
            <v>22.305528305999999</v>
          </cell>
          <cell r="Z205">
            <v>0.132310549</v>
          </cell>
          <cell r="AA205">
            <v>-2.3441817029999998</v>
          </cell>
          <cell r="AB205">
            <v>21.470084115999999</v>
          </cell>
          <cell r="AC205">
            <v>0.1479587057</v>
          </cell>
        </row>
        <row r="206">
          <cell r="A206">
            <v>202</v>
          </cell>
          <cell r="B206">
            <v>1.825245107</v>
          </cell>
          <cell r="C206">
            <v>175.01816909999999</v>
          </cell>
          <cell r="D206">
            <v>4.1725679000000002E-2</v>
          </cell>
          <cell r="E206">
            <v>0.98557157900000003</v>
          </cell>
          <cell r="F206">
            <v>162.85310670000001</v>
          </cell>
          <cell r="G206">
            <v>3.9747814999999999E-2</v>
          </cell>
          <cell r="H206">
            <v>-0.93354468300000004</v>
          </cell>
          <cell r="I206">
            <v>63.899586620000001</v>
          </cell>
          <cell r="K206">
            <v>-1.805281675</v>
          </cell>
          <cell r="L206">
            <v>54.906098419999999</v>
          </cell>
          <cell r="M206">
            <v>0.162905415</v>
          </cell>
          <cell r="W206">
            <v>225.5</v>
          </cell>
          <cell r="X206">
            <v>-1.840720248</v>
          </cell>
          <cell r="Y206">
            <v>22.354969299</v>
          </cell>
          <cell r="Z206">
            <v>0.13235722080000001</v>
          </cell>
          <cell r="AA206">
            <v>-2.34768</v>
          </cell>
          <cell r="AB206">
            <v>21.491335286000002</v>
          </cell>
          <cell r="AC206">
            <v>0.14812063319999999</v>
          </cell>
        </row>
        <row r="207">
          <cell r="A207">
            <v>203</v>
          </cell>
          <cell r="B207">
            <v>1.791339209</v>
          </cell>
          <cell r="C207">
            <v>175.13233450000001</v>
          </cell>
          <cell r="D207">
            <v>4.1613015000000003E-2</v>
          </cell>
          <cell r="E207">
            <v>0.99029042</v>
          </cell>
          <cell r="F207">
            <v>162.8777619</v>
          </cell>
          <cell r="G207">
            <v>3.9742249E-2</v>
          </cell>
          <cell r="H207">
            <v>-0.94725176499999997</v>
          </cell>
          <cell r="I207">
            <v>64.173669430000004</v>
          </cell>
          <cell r="K207">
            <v>-1.8174163350000001</v>
          </cell>
          <cell r="L207">
            <v>54.999778460000002</v>
          </cell>
          <cell r="M207">
            <v>0.16248583899999999</v>
          </cell>
          <cell r="W207">
            <v>226.5</v>
          </cell>
          <cell r="X207">
            <v>-1.8385154399999999</v>
          </cell>
          <cell r="Y207">
            <v>22.403987056999998</v>
          </cell>
          <cell r="Z207">
            <v>0.13241510300000001</v>
          </cell>
          <cell r="AA207">
            <v>-2.3507732859999999</v>
          </cell>
          <cell r="AB207">
            <v>21.511879176000001</v>
          </cell>
          <cell r="AC207">
            <v>0.14830161850000001</v>
          </cell>
        </row>
        <row r="208">
          <cell r="A208">
            <v>204</v>
          </cell>
          <cell r="B208">
            <v>1.757787065</v>
          </cell>
          <cell r="C208">
            <v>175.23979259999999</v>
          </cell>
          <cell r="D208">
            <v>4.1507249000000003E-2</v>
          </cell>
          <cell r="E208">
            <v>0.994936555</v>
          </cell>
          <cell r="F208">
            <v>162.90132080000001</v>
          </cell>
          <cell r="G208">
            <v>3.9737003999999999E-2</v>
          </cell>
          <cell r="H208">
            <v>-0.96050785500000002</v>
          </cell>
          <cell r="I208">
            <v>64.440320159999999</v>
          </cell>
          <cell r="K208">
            <v>-1.828366707</v>
          </cell>
          <cell r="L208">
            <v>55.091722169999997</v>
          </cell>
          <cell r="M208">
            <v>0.16210140200000001</v>
          </cell>
          <cell r="W208">
            <v>227.5</v>
          </cell>
          <cell r="X208">
            <v>-1.83665586</v>
          </cell>
          <cell r="Y208">
            <v>22.452571817999999</v>
          </cell>
          <cell r="Z208">
            <v>0.13248463099999999</v>
          </cell>
          <cell r="AA208">
            <v>-2.3534447250000001</v>
          </cell>
          <cell r="AB208">
            <v>21.531709893999999</v>
          </cell>
          <cell r="AC208">
            <v>0.14850235540000001</v>
          </cell>
        </row>
        <row r="209">
          <cell r="A209">
            <v>205</v>
          </cell>
          <cell r="B209">
            <v>1.7247382920000001</v>
          </cell>
          <cell r="C209">
            <v>175.34095400000001</v>
          </cell>
          <cell r="D209">
            <v>4.1408129000000002E-2</v>
          </cell>
          <cell r="E209">
            <v>0.99950553900000005</v>
          </cell>
          <cell r="F209">
            <v>162.92384490000001</v>
          </cell>
          <cell r="G209">
            <v>3.9732047999999999E-2</v>
          </cell>
          <cell r="H209">
            <v>-0.97324476199999999</v>
          </cell>
          <cell r="I209">
            <v>64.699614269999998</v>
          </cell>
          <cell r="K209">
            <v>-1.8380915760000001</v>
          </cell>
          <cell r="L209">
            <v>55.182168109999999</v>
          </cell>
          <cell r="M209">
            <v>0.16175263400000001</v>
          </cell>
          <cell r="W209">
            <v>228.5</v>
          </cell>
          <cell r="X209">
            <v>-1.835138046</v>
          </cell>
          <cell r="Y209">
            <v>22.500717780999999</v>
          </cell>
          <cell r="Z209">
            <v>0.13256635920000001</v>
          </cell>
          <cell r="AA209">
            <v>-2.3556777430000002</v>
          </cell>
          <cell r="AB209">
            <v>21.550821547000002</v>
          </cell>
          <cell r="AC209">
            <v>0.1487235462</v>
          </cell>
        </row>
        <row r="210">
          <cell r="A210">
            <v>206</v>
          </cell>
          <cell r="B210">
            <v>1.692324905</v>
          </cell>
          <cell r="C210">
            <v>175.43620709999999</v>
          </cell>
          <cell r="D210">
            <v>4.1315398000000003E-2</v>
          </cell>
          <cell r="E210">
            <v>1.003993753</v>
          </cell>
          <cell r="F210">
            <v>162.94539119999999</v>
          </cell>
          <cell r="G210">
            <v>3.9727352E-2</v>
          </cell>
          <cell r="H210">
            <v>-0.98539750199999998</v>
          </cell>
          <cell r="I210">
            <v>64.951646249999996</v>
          </cell>
          <cell r="K210">
            <v>-1.8465540149999999</v>
          </cell>
          <cell r="L210">
            <v>55.271352</v>
          </cell>
          <cell r="M210">
            <v>0.161439944</v>
          </cell>
          <cell r="W210">
            <v>229.5</v>
          </cell>
          <cell r="X210">
            <v>-1.833972004</v>
          </cell>
          <cell r="Y210">
            <v>22.548414372</v>
          </cell>
          <cell r="Z210">
            <v>0.13266069899999999</v>
          </cell>
          <cell r="AA210">
            <v>-2.35745607</v>
          </cell>
          <cell r="AB210">
            <v>21.569208237000002</v>
          </cell>
          <cell r="AC210">
            <v>0.14896590179999999</v>
          </cell>
        </row>
        <row r="211">
          <cell r="A211">
            <v>207</v>
          </cell>
          <cell r="B211">
            <v>1.6606618150000001</v>
          </cell>
          <cell r="C211">
            <v>175.52591910000001</v>
          </cell>
          <cell r="D211">
            <v>4.1228795999999998E-2</v>
          </cell>
          <cell r="E211">
            <v>1.0083983000000001</v>
          </cell>
          <cell r="F211">
            <v>162.9660131</v>
          </cell>
          <cell r="G211">
            <v>3.9722889999999997E-2</v>
          </cell>
          <cell r="H211">
            <v>-0.996904762</v>
          </cell>
          <cell r="I211">
            <v>65.196529499999997</v>
          </cell>
          <cell r="K211">
            <v>-1.853721704</v>
          </cell>
          <cell r="L211">
            <v>55.359505579999997</v>
          </cell>
          <cell r="M211">
            <v>0.16116362300000001</v>
          </cell>
          <cell r="W211">
            <v>230.5</v>
          </cell>
          <cell r="X211">
            <v>-1.8331577509999999</v>
          </cell>
          <cell r="Y211">
            <v>22.595654215</v>
          </cell>
          <cell r="Z211">
            <v>0.1327681527</v>
          </cell>
          <cell r="AA211">
            <v>-2.3587637880000001</v>
          </cell>
          <cell r="AB211">
            <v>21.586864057</v>
          </cell>
          <cell r="AC211">
            <v>0.1492301415</v>
          </cell>
        </row>
        <row r="212">
          <cell r="A212">
            <v>208</v>
          </cell>
          <cell r="B212">
            <v>1.6298474949999999</v>
          </cell>
          <cell r="C212">
            <v>175.6104358</v>
          </cell>
          <cell r="D212">
            <v>4.114806E-2</v>
          </cell>
          <cell r="E212">
            <v>1.012716921</v>
          </cell>
          <cell r="F212">
            <v>162.98575990000001</v>
          </cell>
          <cell r="G212">
            <v>3.971864E-2</v>
          </cell>
          <cell r="H212">
            <v>-1.007705555</v>
          </cell>
          <cell r="I212">
            <v>65.434401859999994</v>
          </cell>
          <cell r="K212">
            <v>-1.859567242</v>
          </cell>
          <cell r="L212">
            <v>55.446855309999997</v>
          </cell>
          <cell r="M212">
            <v>0.16092383299999999</v>
          </cell>
          <cell r="W212">
            <v>231.5</v>
          </cell>
          <cell r="X212">
            <v>-1.83269562</v>
          </cell>
          <cell r="Y212">
            <v>22.642429557</v>
          </cell>
          <cell r="Z212">
            <v>0.13288921049999999</v>
          </cell>
          <cell r="AA212">
            <v>-2.3595853689999999</v>
          </cell>
          <cell r="AB212">
            <v>21.603783087</v>
          </cell>
          <cell r="AC212">
            <v>0.14951699360000001</v>
          </cell>
        </row>
        <row r="213">
          <cell r="A213">
            <v>209</v>
          </cell>
          <cell r="B213">
            <v>1.5999647880000001</v>
          </cell>
          <cell r="C213">
            <v>175.69008299999999</v>
          </cell>
          <cell r="D213">
            <v>4.1072931E-2</v>
          </cell>
          <cell r="E213">
            <v>1.016947912</v>
          </cell>
          <cell r="F213">
            <v>163.00467760000001</v>
          </cell>
          <cell r="G213">
            <v>3.9714580999999999E-2</v>
          </cell>
          <cell r="H213">
            <v>-1.017756047</v>
          </cell>
          <cell r="I213">
            <v>65.665400149999996</v>
          </cell>
          <cell r="K213">
            <v>-1.8640684430000001</v>
          </cell>
          <cell r="L213">
            <v>55.533621070000002</v>
          </cell>
          <cell r="M213">
            <v>0.16072060899999999</v>
          </cell>
          <cell r="W213">
            <v>232.5</v>
          </cell>
          <cell r="X213">
            <v>-1.8325843420000001</v>
          </cell>
          <cell r="Y213">
            <v>22.688732921</v>
          </cell>
          <cell r="Z213">
            <v>0.13302436840000001</v>
          </cell>
          <cell r="AA213">
            <v>-2.359905726</v>
          </cell>
          <cell r="AB213">
            <v>21.619959388000002</v>
          </cell>
          <cell r="AC213">
            <v>0.1498271951</v>
          </cell>
        </row>
        <row r="214">
          <cell r="A214">
            <v>210</v>
          </cell>
          <cell r="B214">
            <v>1.571081817</v>
          </cell>
          <cell r="C214">
            <v>175.76516710000001</v>
          </cell>
          <cell r="D214">
            <v>4.1003150000000002E-2</v>
          </cell>
          <cell r="E214">
            <v>1.0210900549999999</v>
          </cell>
          <cell r="F214">
            <v>163.0228094</v>
          </cell>
          <cell r="G214">
            <v>3.9710697000000003E-2</v>
          </cell>
          <cell r="H214">
            <v>-1.0270027129999999</v>
          </cell>
          <cell r="I214">
            <v>65.889701169999995</v>
          </cell>
          <cell r="K214">
            <v>-1.86720861</v>
          </cell>
          <cell r="L214">
            <v>55.620014640000001</v>
          </cell>
          <cell r="M214">
            <v>0.16055385</v>
          </cell>
          <cell r="W214">
            <v>233.5</v>
          </cell>
          <cell r="X214">
            <v>-1.8328209740000001</v>
          </cell>
          <cell r="Y214">
            <v>22.734557125999999</v>
          </cell>
          <cell r="Z214">
            <v>0.13317412849999999</v>
          </cell>
          <cell r="AA214">
            <v>-2.3597102579999998</v>
          </cell>
          <cell r="AB214">
            <v>21.635387002000002</v>
          </cell>
          <cell r="AC214">
            <v>0.1501614923</v>
          </cell>
        </row>
        <row r="215">
          <cell r="A215">
            <v>211</v>
          </cell>
          <cell r="B215">
            <v>1.5432529820000001</v>
          </cell>
          <cell r="C215">
            <v>175.83597570000001</v>
          </cell>
          <cell r="D215">
            <v>4.0938463000000001E-2</v>
          </cell>
          <cell r="E215">
            <v>1.0251425540000001</v>
          </cell>
          <cell r="F215">
            <v>163.04019529999999</v>
          </cell>
          <cell r="G215">
            <v>3.9706971000000001E-2</v>
          </cell>
          <cell r="H215">
            <v>-1.0354022430000001</v>
          </cell>
          <cell r="I215">
            <v>66.107491139999993</v>
          </cell>
          <cell r="K215">
            <v>-1.8689768</v>
          </cell>
          <cell r="L215">
            <v>55.706238259999999</v>
          </cell>
          <cell r="M215">
            <v>0.16042331900000001</v>
          </cell>
          <cell r="W215">
            <v>234.5</v>
          </cell>
          <cell r="X215">
            <v>-1.833400825</v>
          </cell>
          <cell r="Y215">
            <v>22.779895294999999</v>
          </cell>
          <cell r="Z215">
            <v>0.13333899939999999</v>
          </cell>
          <cell r="AA215">
            <v>-2.3589804640000001</v>
          </cell>
          <cell r="AB215">
            <v>21.650061262000001</v>
          </cell>
          <cell r="AC215">
            <v>0.15052073399999999</v>
          </cell>
        </row>
        <row r="216">
          <cell r="A216">
            <v>212</v>
          </cell>
          <cell r="B216">
            <v>1.5165199979999999</v>
          </cell>
          <cell r="C216">
            <v>175.90277879999999</v>
          </cell>
          <cell r="D216">
            <v>4.0878616999999999E-2</v>
          </cell>
          <cell r="E216">
            <v>1.0291049830000001</v>
          </cell>
          <cell r="F216">
            <v>163.05687270000001</v>
          </cell>
          <cell r="G216">
            <v>3.9703390999999998E-2</v>
          </cell>
          <cell r="H216">
            <v>-1.0429163560000001</v>
          </cell>
          <cell r="I216">
            <v>66.318973110000002</v>
          </cell>
          <cell r="K216">
            <v>-1.869371157</v>
          </cell>
          <cell r="L216">
            <v>55.792479389999997</v>
          </cell>
          <cell r="M216">
            <v>0.160328578</v>
          </cell>
          <cell r="W216">
            <v>235.5</v>
          </cell>
          <cell r="X216">
            <v>-1.834317405</v>
          </cell>
          <cell r="Y216">
            <v>22.824740867999999</v>
          </cell>
          <cell r="Z216">
            <v>0.13351949590000001</v>
          </cell>
          <cell r="AA216">
            <v>-2.3577145079999999</v>
          </cell>
          <cell r="AB216">
            <v>21.663972694999998</v>
          </cell>
          <cell r="AC216">
            <v>0.15090543940000001</v>
          </cell>
        </row>
        <row r="217">
          <cell r="A217">
            <v>213</v>
          </cell>
          <cell r="B217">
            <v>1.490912963</v>
          </cell>
          <cell r="C217">
            <v>175.9658293</v>
          </cell>
          <cell r="D217">
            <v>4.0823367999999999E-2</v>
          </cell>
          <cell r="E217">
            <v>1.032977233</v>
          </cell>
          <cell r="F217">
            <v>163.07287679999999</v>
          </cell>
          <cell r="G217">
            <v>3.9699945E-2</v>
          </cell>
          <cell r="H217">
            <v>-1.049511871</v>
          </cell>
          <cell r="I217">
            <v>66.524366180000001</v>
          </cell>
          <cell r="K217">
            <v>-1.868386498</v>
          </cell>
          <cell r="L217">
            <v>55.878923559999997</v>
          </cell>
          <cell r="M217">
            <v>0.16026923200000001</v>
          </cell>
          <cell r="W217">
            <v>236.5</v>
          </cell>
          <cell r="X217">
            <v>-1.8355575200000001</v>
          </cell>
          <cell r="Y217">
            <v>22.869089116000001</v>
          </cell>
          <cell r="Z217">
            <v>0.13371619230000001</v>
          </cell>
          <cell r="AA217">
            <v>-2.3558924239999999</v>
          </cell>
          <cell r="AB217">
            <v>21.677117355</v>
          </cell>
          <cell r="AC217">
            <v>0.1513165313</v>
          </cell>
        </row>
        <row r="218">
          <cell r="A218">
            <v>214</v>
          </cell>
          <cell r="B218">
            <v>1.4664514289999999</v>
          </cell>
          <cell r="C218">
            <v>176.02536409999999</v>
          </cell>
          <cell r="D218">
            <v>4.0772475000000002E-2</v>
          </cell>
          <cell r="E218">
            <v>1.036759475</v>
          </cell>
          <cell r="F218">
            <v>163.08824039999999</v>
          </cell>
          <cell r="G218">
            <v>3.9696623E-2</v>
          </cell>
          <cell r="H218">
            <v>-1.055160732</v>
          </cell>
          <cell r="I218">
            <v>66.723904430000005</v>
          </cell>
          <cell r="K218">
            <v>-1.8660339239999999</v>
          </cell>
          <cell r="L218">
            <v>55.965730219999998</v>
          </cell>
          <cell r="M218">
            <v>0.16024454899999999</v>
          </cell>
          <cell r="W218">
            <v>237.5</v>
          </cell>
          <cell r="X218">
            <v>-1.8371194660000001</v>
          </cell>
          <cell r="Y218">
            <v>22.912931508</v>
          </cell>
          <cell r="Z218">
            <v>0.13392952490000001</v>
          </cell>
          <cell r="AA218">
            <v>-2.353501353</v>
          </cell>
          <cell r="AB218">
            <v>21.689489351999999</v>
          </cell>
          <cell r="AC218">
            <v>0.15175480769999999</v>
          </cell>
        </row>
        <row r="219">
          <cell r="A219">
            <v>215</v>
          </cell>
          <cell r="B219">
            <v>1.44314546</v>
          </cell>
          <cell r="C219">
            <v>176.081605</v>
          </cell>
          <cell r="D219">
            <v>4.0725706E-2</v>
          </cell>
          <cell r="E219">
            <v>1.0404521170000001</v>
          </cell>
          <cell r="F219">
            <v>163.10299430000001</v>
          </cell>
          <cell r="G219">
            <v>3.9693415000000003E-2</v>
          </cell>
          <cell r="H219">
            <v>-1.0598400189999999</v>
          </cell>
          <cell r="I219">
            <v>66.917835629999999</v>
          </cell>
          <cell r="K219">
            <v>-1.862327775</v>
          </cell>
          <cell r="L219">
            <v>56.053046010000003</v>
          </cell>
          <cell r="M219">
            <v>0.16025371399999999</v>
          </cell>
          <cell r="W219">
            <v>238.5</v>
          </cell>
          <cell r="X219">
            <v>-1.838987063</v>
          </cell>
          <cell r="Y219">
            <v>22.956263733</v>
          </cell>
          <cell r="Z219">
            <v>0.13416007290000001</v>
          </cell>
          <cell r="AA219">
            <v>-2.3505287259999998</v>
          </cell>
          <cell r="AB219">
            <v>21.701082884000002</v>
          </cell>
          <cell r="AC219">
            <v>0.15222108610000001</v>
          </cell>
        </row>
        <row r="220">
          <cell r="A220">
            <v>216</v>
          </cell>
          <cell r="B220">
            <v>1.4209966650000001</v>
          </cell>
          <cell r="C220">
            <v>176.13475930000001</v>
          </cell>
          <cell r="D220">
            <v>4.0682834000000001E-2</v>
          </cell>
          <cell r="E220">
            <v>1.044055774</v>
          </cell>
          <cell r="F220">
            <v>163.11716730000001</v>
          </cell>
          <cell r="G220">
            <v>3.9690312999999998E-2</v>
          </cell>
          <cell r="H220">
            <v>-1.0635319729999999</v>
          </cell>
          <cell r="I220">
            <v>67.106419560000006</v>
          </cell>
          <cell r="K220">
            <v>-1.8572891949999999</v>
          </cell>
          <cell r="L220">
            <v>56.14099882</v>
          </cell>
          <cell r="M220">
            <v>0.16029576500000001</v>
          </cell>
          <cell r="W220">
            <v>239.5</v>
          </cell>
          <cell r="X220">
            <v>-1.8411461389999999</v>
          </cell>
          <cell r="Y220">
            <v>22.999080616000001</v>
          </cell>
          <cell r="Z220">
            <v>0.13440838090000001</v>
          </cell>
          <cell r="AA220">
            <v>-2.346962247</v>
          </cell>
          <cell r="AB220">
            <v>21.711892251999998</v>
          </cell>
          <cell r="AC220">
            <v>0.15271620550000001</v>
          </cell>
        </row>
        <row r="221">
          <cell r="A221">
            <v>217</v>
          </cell>
          <cell r="B221">
            <v>1.3999991869999999</v>
          </cell>
          <cell r="C221">
            <v>176.18502079999999</v>
          </cell>
          <cell r="D221">
            <v>4.0643640000000002E-2</v>
          </cell>
          <cell r="E221">
            <v>1.047571238</v>
          </cell>
          <cell r="F221">
            <v>163.13078659999999</v>
          </cell>
          <cell r="G221">
            <v>3.9687311000000003E-2</v>
          </cell>
          <cell r="H221">
            <v>-1.0662240380000001</v>
          </cell>
          <cell r="I221">
            <v>67.289926030000004</v>
          </cell>
          <cell r="K221">
            <v>-1.8509462860000001</v>
          </cell>
          <cell r="L221">
            <v>56.229695640000003</v>
          </cell>
          <cell r="M221">
            <v>0.16036959000000001</v>
          </cell>
          <cell r="W221">
            <v>240</v>
          </cell>
          <cell r="X221">
            <v>-1.8423301599999999</v>
          </cell>
          <cell r="Y221">
            <v>23.020294238000002</v>
          </cell>
          <cell r="Z221">
            <v>0.13453936499999999</v>
          </cell>
          <cell r="AA221">
            <v>-2.3449584300000001</v>
          </cell>
          <cell r="AB221">
            <v>21.716999342000001</v>
          </cell>
          <cell r="AC221">
            <v>0.15297471800000001</v>
          </cell>
        </row>
        <row r="222">
          <cell r="A222">
            <v>218</v>
          </cell>
          <cell r="B222">
            <v>1.3801406510000001</v>
          </cell>
          <cell r="C222">
            <v>176.2325707</v>
          </cell>
          <cell r="D222">
            <v>4.0607913000000002E-2</v>
          </cell>
          <cell r="E222">
            <v>1.050999451</v>
          </cell>
          <cell r="F222">
            <v>163.1438776</v>
          </cell>
          <cell r="G222">
            <v>3.9684402000000001E-2</v>
          </cell>
          <cell r="H222">
            <v>-1.0679089079999999</v>
          </cell>
          <cell r="I222">
            <v>67.468632549999995</v>
          </cell>
          <cell r="K222">
            <v>-1.8433342500000001</v>
          </cell>
          <cell r="L222">
            <v>56.319220299999998</v>
          </cell>
          <cell r="M222">
            <v>0.16047392999999999</v>
          </cell>
          <cell r="W222">
            <v>240.5</v>
          </cell>
          <cell r="X222">
            <v>-1.8435805750000001</v>
          </cell>
          <cell r="Y222">
            <v>23.041377338</v>
          </cell>
          <cell r="Z222">
            <v>0.13467500139999999</v>
          </cell>
          <cell r="AA222">
            <v>-2.3427969480000002</v>
          </cell>
          <cell r="AB222">
            <v>21.721909734</v>
          </cell>
          <cell r="AC222">
            <v>0.15324087159999999</v>
          </cell>
        </row>
        <row r="223">
          <cell r="A223">
            <v>219</v>
          </cell>
          <cell r="B223">
            <v>1.361403047</v>
          </cell>
          <cell r="C223">
            <v>176.2775781</v>
          </cell>
          <cell r="D223">
            <v>4.0575448E-2</v>
          </cell>
          <cell r="E223">
            <v>1.0543414820000001</v>
          </cell>
          <cell r="F223">
            <v>163.1564644</v>
          </cell>
          <cell r="G223">
            <v>3.9681581E-2</v>
          </cell>
          <cell r="H223">
            <v>-1.068589885</v>
          </cell>
          <cell r="I223">
            <v>67.642813779999997</v>
          </cell>
          <cell r="K223">
            <v>-1.834495505</v>
          </cell>
          <cell r="L223">
            <v>56.409631050000002</v>
          </cell>
          <cell r="M223">
            <v>0.160607377</v>
          </cell>
        </row>
        <row r="224">
          <cell r="A224">
            <v>220</v>
          </cell>
          <cell r="B224">
            <v>1.3437635640000001</v>
          </cell>
          <cell r="C224">
            <v>176.32020080000001</v>
          </cell>
          <cell r="D224">
            <v>4.0546051E-2</v>
          </cell>
          <cell r="E224">
            <v>1.057598512</v>
          </cell>
          <cell r="F224">
            <v>163.16856970000001</v>
          </cell>
          <cell r="G224">
            <v>3.9678841999999999E-2</v>
          </cell>
          <cell r="H224">
            <v>-1.068261146</v>
          </cell>
          <cell r="I224">
            <v>67.812767500000007</v>
          </cell>
          <cell r="K224">
            <v>-1.8244797850000001</v>
          </cell>
          <cell r="L224">
            <v>56.500958109999999</v>
          </cell>
          <cell r="M224">
            <v>0.16076837999999999</v>
          </cell>
        </row>
        <row r="225">
          <cell r="A225">
            <v>221</v>
          </cell>
          <cell r="B225">
            <v>1.327195355</v>
          </cell>
          <cell r="C225">
            <v>176.36058639999999</v>
          </cell>
          <cell r="D225">
            <v>4.0519531999999997E-2</v>
          </cell>
          <cell r="E225">
            <v>1.0607718079999999</v>
          </cell>
          <cell r="F225">
            <v>163.1802146</v>
          </cell>
          <cell r="G225">
            <v>3.9676181999999997E-2</v>
          </cell>
          <cell r="H225">
            <v>-1.0669337560000001</v>
          </cell>
          <cell r="I225">
            <v>67.978773309999994</v>
          </cell>
          <cell r="K225">
            <v>-1.813344222</v>
          </cell>
          <cell r="L225">
            <v>56.593201069999999</v>
          </cell>
          <cell r="M225">
            <v>0.16095524899999999</v>
          </cell>
        </row>
        <row r="226">
          <cell r="A226">
            <v>222</v>
          </cell>
          <cell r="B226">
            <v>1.3116682420000001</v>
          </cell>
          <cell r="C226">
            <v>176.39887250000001</v>
          </cell>
          <cell r="D226">
            <v>4.0495713000000003E-2</v>
          </cell>
          <cell r="E226">
            <v>1.063862715</v>
          </cell>
          <cell r="F226">
            <v>163.1914194</v>
          </cell>
          <cell r="G226">
            <v>3.9673595999999998E-2</v>
          </cell>
          <cell r="H226">
            <v>-1.0646209760000001</v>
          </cell>
          <cell r="I226">
            <v>68.141110220000002</v>
          </cell>
          <cell r="K226">
            <v>-1.8011534039999999</v>
          </cell>
          <cell r="L226">
            <v>56.686326190000003</v>
          </cell>
          <cell r="M226">
            <v>0.161166157</v>
          </cell>
        </row>
        <row r="227">
          <cell r="A227">
            <v>223</v>
          </cell>
          <cell r="B227">
            <v>1.2971493590000001</v>
          </cell>
          <cell r="C227">
            <v>176.43518739999999</v>
          </cell>
          <cell r="D227">
            <v>4.0474420999999997E-2</v>
          </cell>
          <cell r="E227">
            <v>1.0668726390000001</v>
          </cell>
          <cell r="F227">
            <v>163.202203</v>
          </cell>
          <cell r="G227">
            <v>3.9671082000000003E-2</v>
          </cell>
          <cell r="H227">
            <v>-1.0613417549999999</v>
          </cell>
          <cell r="I227">
            <v>68.300047410000005</v>
          </cell>
          <cell r="K227">
            <v>-1.787979408</v>
          </cell>
          <cell r="L227">
            <v>56.780263640000001</v>
          </cell>
          <cell r="M227">
            <v>0.16139915099999999</v>
          </cell>
        </row>
        <row r="228">
          <cell r="A228">
            <v>224</v>
          </cell>
          <cell r="B228">
            <v>1.2836037280000001</v>
          </cell>
          <cell r="C228">
            <v>176.469651</v>
          </cell>
          <cell r="D228">
            <v>4.0455493000000002E-2</v>
          </cell>
          <cell r="E228">
            <v>1.0698030359999999</v>
          </cell>
          <cell r="F228">
            <v>163.21258349999999</v>
          </cell>
          <cell r="G228">
            <v>3.9668635000000001E-2</v>
          </cell>
          <cell r="H228">
            <v>-1.0571169570000001</v>
          </cell>
          <cell r="I228">
            <v>68.455845400000001</v>
          </cell>
          <cell r="K228">
            <v>-1.773901816</v>
          </cell>
          <cell r="L228">
            <v>56.874904649999998</v>
          </cell>
          <cell r="M228">
            <v>0.16165215799999999</v>
          </cell>
        </row>
        <row r="229">
          <cell r="A229">
            <v>225</v>
          </cell>
          <cell r="B229">
            <v>1.270994782</v>
          </cell>
          <cell r="C229">
            <v>176.50237509999999</v>
          </cell>
          <cell r="D229">
            <v>4.0438772999999997E-2</v>
          </cell>
          <cell r="E229">
            <v>1.072655401</v>
          </cell>
          <cell r="F229">
            <v>163.2225779</v>
          </cell>
          <cell r="G229">
            <v>3.9666253999999998E-2</v>
          </cell>
          <cell r="H229">
            <v>-1.0519889790000001</v>
          </cell>
          <cell r="I229">
            <v>68.608721739999993</v>
          </cell>
          <cell r="K229">
            <v>-1.7590077040000001</v>
          </cell>
          <cell r="L229">
            <v>56.970098559999997</v>
          </cell>
          <cell r="M229">
            <v>0.16192299800000001</v>
          </cell>
        </row>
        <row r="230">
          <cell r="A230">
            <v>226</v>
          </cell>
          <cell r="B230">
            <v>1.2592848299999999</v>
          </cell>
          <cell r="C230">
            <v>176.53346400000001</v>
          </cell>
          <cell r="D230">
            <v>4.0424110999999999E-2</v>
          </cell>
          <cell r="E230">
            <v>1.0754312580000001</v>
          </cell>
          <cell r="F230">
            <v>163.23220240000001</v>
          </cell>
          <cell r="G230">
            <v>3.9663935999999997E-2</v>
          </cell>
          <cell r="H230">
            <v>-1.04599033</v>
          </cell>
          <cell r="I230">
            <v>68.758892630000005</v>
          </cell>
          <cell r="K230">
            <v>-1.7433916060000001</v>
          </cell>
          <cell r="L230">
            <v>57.065649890000003</v>
          </cell>
          <cell r="M230">
            <v>0.162209399</v>
          </cell>
        </row>
        <row r="231">
          <cell r="A231">
            <v>227</v>
          </cell>
          <cell r="B231">
            <v>1.2484354609999999</v>
          </cell>
          <cell r="C231">
            <v>176.56301529999999</v>
          </cell>
          <cell r="D231">
            <v>4.0411365999999997E-2</v>
          </cell>
          <cell r="E231">
            <v>1.0781321559999999</v>
          </cell>
          <cell r="F231">
            <v>163.2414722</v>
          </cell>
          <cell r="G231">
            <v>3.9661678999999998E-2</v>
          </cell>
          <cell r="H231">
            <v>-1.039168248</v>
          </cell>
          <cell r="I231">
            <v>68.906530279999998</v>
          </cell>
          <cell r="K231">
            <v>-1.7271554600000001</v>
          </cell>
          <cell r="L231">
            <v>57.161315279999997</v>
          </cell>
          <cell r="M231">
            <v>0.16250900600000001</v>
          </cell>
        </row>
        <row r="232">
          <cell r="A232">
            <v>228</v>
          </cell>
          <cell r="B232">
            <v>1.2384079100000001</v>
          </cell>
          <cell r="C232">
            <v>176.59111970000001</v>
          </cell>
          <cell r="D232">
            <v>4.0400405E-2</v>
          </cell>
          <cell r="E232">
            <v>1.080759655</v>
          </cell>
          <cell r="F232">
            <v>163.25040190000001</v>
          </cell>
          <cell r="G232">
            <v>3.9659481000000003E-2</v>
          </cell>
          <cell r="H232">
            <v>-1.031579574</v>
          </cell>
          <cell r="I232">
            <v>69.051764270000007</v>
          </cell>
          <cell r="K232">
            <v>-1.710410733</v>
          </cell>
          <cell r="L232">
            <v>57.256798209999999</v>
          </cell>
          <cell r="M232">
            <v>0.162819353</v>
          </cell>
        </row>
        <row r="233">
          <cell r="A233">
            <v>229</v>
          </cell>
          <cell r="B233">
            <v>1.229163362</v>
          </cell>
          <cell r="C233">
            <v>176.6178621</v>
          </cell>
          <cell r="D233">
            <v>4.0391100999999999E-2</v>
          </cell>
          <cell r="E233">
            <v>1.0833153289999999</v>
          </cell>
          <cell r="F233">
            <v>163.25900519999999</v>
          </cell>
          <cell r="G233">
            <v>3.9657339E-2</v>
          </cell>
          <cell r="H233">
            <v>-1.0232919460000001</v>
          </cell>
          <cell r="I233">
            <v>69.194672879999999</v>
          </cell>
          <cell r="K233">
            <v>-1.693267093</v>
          </cell>
          <cell r="L233">
            <v>57.351757919999997</v>
          </cell>
          <cell r="M233">
            <v>0.163138124</v>
          </cell>
        </row>
        <row r="234">
          <cell r="A234">
            <v>230</v>
          </cell>
          <cell r="B234">
            <v>1.220663228</v>
          </cell>
          <cell r="C234">
            <v>176.64332189999999</v>
          </cell>
          <cell r="D234">
            <v>4.0383334E-2</v>
          </cell>
          <cell r="E234">
            <v>1.0858007510000001</v>
          </cell>
          <cell r="F234">
            <v>163.26729539999999</v>
          </cell>
          <cell r="G234">
            <v>3.9655252000000002E-2</v>
          </cell>
          <cell r="H234">
            <v>-1.0143851180000001</v>
          </cell>
          <cell r="I234">
            <v>69.335273760000007</v>
          </cell>
          <cell r="K234">
            <v>-1.6758544200000001</v>
          </cell>
          <cell r="L234">
            <v>57.445781719999999</v>
          </cell>
          <cell r="M234">
            <v>0.16346271500000001</v>
          </cell>
        </row>
        <row r="235">
          <cell r="A235">
            <v>231</v>
          </cell>
          <cell r="B235">
            <v>1.2128693740000001</v>
          </cell>
          <cell r="C235">
            <v>176.66757290000001</v>
          </cell>
          <cell r="D235">
            <v>4.0376990000000001E-2</v>
          </cell>
          <cell r="E235">
            <v>1.088217496</v>
          </cell>
          <cell r="F235">
            <v>163.27528480000001</v>
          </cell>
          <cell r="G235">
            <v>3.9653217999999997E-2</v>
          </cell>
          <cell r="H235">
            <v>-1.0049523659999999</v>
          </cell>
          <cell r="I235">
            <v>69.473513729999993</v>
          </cell>
          <cell r="K235">
            <v>-1.6583028470000001</v>
          </cell>
          <cell r="L235">
            <v>57.538404290000003</v>
          </cell>
          <cell r="M235">
            <v>0.16379068299999999</v>
          </cell>
        </row>
        <row r="236">
          <cell r="A236">
            <v>232</v>
          </cell>
          <cell r="B236">
            <v>1.20574431</v>
          </cell>
          <cell r="C236">
            <v>176.69068440000001</v>
          </cell>
          <cell r="D236">
            <v>4.0371961999999997E-2</v>
          </cell>
          <cell r="E236">
            <v>1.090567133</v>
          </cell>
          <cell r="F236">
            <v>163.2829854</v>
          </cell>
          <cell r="G236">
            <v>3.9651236999999999E-2</v>
          </cell>
          <cell r="H236">
            <v>-0.99510192399999997</v>
          </cell>
          <cell r="I236">
            <v>69.609257819999996</v>
          </cell>
          <cell r="K236">
            <v>-1.6407474639999999</v>
          </cell>
          <cell r="L236">
            <v>57.629100940000001</v>
          </cell>
          <cell r="M236">
            <v>0.16411957399999999</v>
          </cell>
        </row>
        <row r="237">
          <cell r="A237">
            <v>233</v>
          </cell>
          <cell r="B237">
            <v>1.199251356</v>
          </cell>
          <cell r="C237">
            <v>176.71272099999999</v>
          </cell>
          <cell r="D237">
            <v>4.0368148999999999E-2</v>
          </cell>
          <cell r="E237">
            <v>1.092851222</v>
          </cell>
          <cell r="F237">
            <v>163.29040860000001</v>
          </cell>
          <cell r="G237">
            <v>3.9649306000000002E-2</v>
          </cell>
          <cell r="H237">
            <v>-0.98495830699999998</v>
          </cell>
          <cell r="I237">
            <v>69.742277580000007</v>
          </cell>
          <cell r="K237">
            <v>-1.623332891</v>
          </cell>
          <cell r="L237">
            <v>57.717275800000003</v>
          </cell>
          <cell r="M237">
            <v>0.16444699700000001</v>
          </cell>
        </row>
        <row r="238">
          <cell r="A238">
            <v>234</v>
          </cell>
          <cell r="B238">
            <v>1.19335477</v>
          </cell>
          <cell r="C238">
            <v>176.733743</v>
          </cell>
          <cell r="D238">
            <v>4.0365456000000001E-2</v>
          </cell>
          <cell r="E238">
            <v>1.095071313</v>
          </cell>
          <cell r="F238">
            <v>163.29756499999999</v>
          </cell>
          <cell r="G238">
            <v>3.9647424000000001E-2</v>
          </cell>
          <cell r="H238">
            <v>-0.97466332499999997</v>
          </cell>
          <cell r="I238">
            <v>69.872238850000002</v>
          </cell>
          <cell r="K238">
            <v>-1.6062093740000001</v>
          </cell>
          <cell r="L238">
            <v>57.80226553</v>
          </cell>
          <cell r="M238">
            <v>0.164770638</v>
          </cell>
        </row>
        <row r="239">
          <cell r="A239">
            <v>235</v>
          </cell>
          <cell r="B239">
            <v>1.188019859</v>
          </cell>
          <cell r="C239">
            <v>176.75380699999999</v>
          </cell>
          <cell r="D239">
            <v>4.0363795000000001E-2</v>
          </cell>
          <cell r="E239">
            <v>1.0972289390000001</v>
          </cell>
          <cell r="F239">
            <v>163.30446499999999</v>
          </cell>
          <cell r="G239">
            <v>3.9645591000000001E-2</v>
          </cell>
          <cell r="H239">
            <v>-0.96437655499999997</v>
          </cell>
          <cell r="I239">
            <v>69.998688959999996</v>
          </cell>
          <cell r="K239">
            <v>-1.5895333460000001</v>
          </cell>
          <cell r="L239">
            <v>57.883335019999997</v>
          </cell>
          <cell r="M239">
            <v>0.165088289</v>
          </cell>
        </row>
        <row r="240">
          <cell r="A240">
            <v>236</v>
          </cell>
          <cell r="B240">
            <v>1.1832130590000001</v>
          </cell>
          <cell r="C240">
            <v>176.77296569999999</v>
          </cell>
          <cell r="D240">
            <v>4.0363080000000003E-2</v>
          </cell>
          <cell r="E240">
            <v>1.099325619</v>
          </cell>
          <cell r="F240">
            <v>163.31111849999999</v>
          </cell>
          <cell r="G240">
            <v>3.9643803999999998E-2</v>
          </cell>
          <cell r="H240">
            <v>-0.95427494499999999</v>
          </cell>
          <cell r="I240">
            <v>70.121043810000003</v>
          </cell>
          <cell r="K240">
            <v>-1.5734672220000001</v>
          </cell>
          <cell r="L240">
            <v>57.959674579999998</v>
          </cell>
          <cell r="M240">
            <v>0.165397881</v>
          </cell>
        </row>
        <row r="241">
          <cell r="A241">
            <v>237</v>
          </cell>
          <cell r="B241">
            <v>1.178901998</v>
          </cell>
          <cell r="C241">
            <v>176.79126869999999</v>
          </cell>
          <cell r="D241">
            <v>4.0363232999999998E-2</v>
          </cell>
          <cell r="E241">
            <v>1.1013628520000001</v>
          </cell>
          <cell r="F241">
            <v>163.3175349</v>
          </cell>
          <cell r="G241">
            <v>3.9642062999999998E-2</v>
          </cell>
          <cell r="H241">
            <v>-0.94455118699999996</v>
          </cell>
          <cell r="I241">
            <v>70.238574819999997</v>
          </cell>
          <cell r="K241">
            <v>-1.5581791659999999</v>
          </cell>
          <cell r="L241">
            <v>58.030397299999997</v>
          </cell>
          <cell r="M241">
            <v>0.16569750699999999</v>
          </cell>
        </row>
        <row r="242">
          <cell r="A242">
            <v>238</v>
          </cell>
          <cell r="B242">
            <v>1.175055543</v>
          </cell>
          <cell r="C242">
            <v>176.80876219999999</v>
          </cell>
          <cell r="D242">
            <v>4.0364179E-2</v>
          </cell>
          <cell r="E242">
            <v>1.1033421189999999</v>
          </cell>
          <cell r="F242">
            <v>163.3237231</v>
          </cell>
          <cell r="G242">
            <v>3.9640367000000003E-2</v>
          </cell>
          <cell r="H242">
            <v>-0.93541042699999999</v>
          </cell>
          <cell r="I242">
            <v>70.350396259999997</v>
          </cell>
          <cell r="K242">
            <v>-1.543846192</v>
          </cell>
          <cell r="L242">
            <v>58.094532090000001</v>
          </cell>
          <cell r="M242">
            <v>0.16598538600000001</v>
          </cell>
        </row>
        <row r="243">
          <cell r="A243">
            <v>239</v>
          </cell>
          <cell r="B243">
            <v>1.1716438280000001</v>
          </cell>
          <cell r="C243">
            <v>176.8254895</v>
          </cell>
          <cell r="D243">
            <v>4.0365850000000002E-2</v>
          </cell>
          <cell r="E243">
            <v>1.1052648759999999</v>
          </cell>
          <cell r="F243">
            <v>163.32969180000001</v>
          </cell>
          <cell r="G243">
            <v>3.9638714999999998E-2</v>
          </cell>
          <cell r="H243">
            <v>-0.927059784</v>
          </cell>
          <cell r="I243">
            <v>70.455461049999997</v>
          </cell>
          <cell r="K243">
            <v>-1.530642461</v>
          </cell>
          <cell r="L243">
            <v>58.151035749999998</v>
          </cell>
          <cell r="M243">
            <v>0.16626010899999999</v>
          </cell>
        </row>
        <row r="244">
          <cell r="A244">
            <v>240</v>
          </cell>
          <cell r="B244">
            <v>1.16863827</v>
          </cell>
          <cell r="C244">
            <v>176.8414914</v>
          </cell>
          <cell r="D244">
            <v>4.0368179999999997E-2</v>
          </cell>
          <cell r="E244">
            <v>1.107132561</v>
          </cell>
          <cell r="F244">
            <v>163.33544910000001</v>
          </cell>
          <cell r="G244">
            <v>3.9637104999999999E-2</v>
          </cell>
          <cell r="H244">
            <v>-0.91971846099999999</v>
          </cell>
          <cell r="I244">
            <v>70.55252127</v>
          </cell>
          <cell r="K244">
            <v>-1.5187540129999999</v>
          </cell>
          <cell r="L244">
            <v>58.198771399999998</v>
          </cell>
          <cell r="M244">
            <v>0.16652037</v>
          </cell>
        </row>
        <row r="246">
          <cell r="K246" t="e">
            <v>#N/A</v>
          </cell>
        </row>
        <row r="247">
          <cell r="K247" t="e">
            <v>#N/A</v>
          </cell>
        </row>
        <row r="248">
          <cell r="K248" t="str">
            <v/>
          </cell>
        </row>
        <row r="249">
          <cell r="K249" t="str">
            <v/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MP"/>
      <sheetName val="MARZO 2017"/>
      <sheetName val="ABRIL 2017"/>
      <sheetName val="MAYO 17"/>
      <sheetName val="JUNIO 17 "/>
      <sheetName val=" ORGINAL "/>
      <sheetName val="TAMIZADOS "/>
      <sheetName val="RIESGOS "/>
      <sheetName val="dx&lt;5"/>
      <sheetName val="dx&gt;5"/>
      <sheetName val="codigos"/>
      <sheetName val="Percentiles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>
            <v>2</v>
          </cell>
          <cell r="B3" t="str">
            <v>Alergia o intolerancia alimentaria UNICA</v>
          </cell>
        </row>
        <row r="4">
          <cell r="A4">
            <v>3</v>
          </cell>
          <cell r="B4" t="str">
            <v>Alergias o intolerancias alimentarias MULTIPLES</v>
          </cell>
        </row>
        <row r="5">
          <cell r="A5">
            <v>2</v>
          </cell>
          <cell r="B5" t="str">
            <v>Cardiopatia</v>
          </cell>
        </row>
        <row r="6">
          <cell r="A6">
            <v>0</v>
          </cell>
          <cell r="B6" t="str">
            <v>Cirugia ambulatoria</v>
          </cell>
        </row>
        <row r="7">
          <cell r="A7">
            <v>3</v>
          </cell>
          <cell r="B7" t="str">
            <v>Cirugia mayor</v>
          </cell>
        </row>
        <row r="8">
          <cell r="A8">
            <v>2</v>
          </cell>
          <cell r="B8" t="str">
            <v>Cirugia menor</v>
          </cell>
        </row>
        <row r="9">
          <cell r="A9">
            <v>3</v>
          </cell>
          <cell r="B9" t="str">
            <v>Daño/Falla renal</v>
          </cell>
        </row>
        <row r="10">
          <cell r="A10">
            <v>2</v>
          </cell>
          <cell r="B10" t="str">
            <v>Diabetes</v>
          </cell>
        </row>
        <row r="11">
          <cell r="A11">
            <v>3</v>
          </cell>
          <cell r="B11" t="str">
            <v>Disfagia</v>
          </cell>
        </row>
        <row r="12">
          <cell r="A12">
            <v>3</v>
          </cell>
          <cell r="B12" t="str">
            <v>Enfemedad de Crohn</v>
          </cell>
        </row>
        <row r="13">
          <cell r="A13">
            <v>3</v>
          </cell>
          <cell r="B13" t="str">
            <v>Enfemedad Hepatica</v>
          </cell>
        </row>
        <row r="14">
          <cell r="A14">
            <v>2</v>
          </cell>
          <cell r="B14" t="str">
            <v>Enfermedad celiaca</v>
          </cell>
        </row>
        <row r="15">
          <cell r="A15">
            <v>2</v>
          </cell>
          <cell r="B15" t="str">
            <v>Enfermedad neuromuscular</v>
          </cell>
        </row>
        <row r="16">
          <cell r="A16">
            <v>3</v>
          </cell>
          <cell r="B16" t="str">
            <v>Enfermedad oncologica en tratamiento activo</v>
          </cell>
        </row>
        <row r="17">
          <cell r="A17">
            <v>2</v>
          </cell>
          <cell r="B17" t="str">
            <v>Enfermedad por reflujo gastroesofagico</v>
          </cell>
        </row>
        <row r="18">
          <cell r="A18">
            <v>2</v>
          </cell>
          <cell r="B18" t="str">
            <v>Enfermedad siquiatrica</v>
          </cell>
        </row>
        <row r="19">
          <cell r="A19">
            <v>3</v>
          </cell>
          <cell r="B19" t="str">
            <v>Errores inatos del metabolismo</v>
          </cell>
        </row>
        <row r="20">
          <cell r="A20">
            <v>3</v>
          </cell>
          <cell r="B20" t="str">
            <v>Falla intestinal, diarrea intratable</v>
          </cell>
        </row>
        <row r="21">
          <cell r="A21">
            <v>3</v>
          </cell>
          <cell r="B21" t="str">
            <v>Fibrosis Quistica</v>
          </cell>
        </row>
        <row r="22">
          <cell r="A22">
            <v>2</v>
          </cell>
          <cell r="B22" t="str">
            <v>Labio fisurado o paladar hendido</v>
          </cell>
        </row>
        <row r="23">
          <cell r="A23">
            <v>0</v>
          </cell>
          <cell r="B23" t="str">
            <v>Ninguna</v>
          </cell>
        </row>
        <row r="24">
          <cell r="A24">
            <v>2</v>
          </cell>
          <cell r="B24" t="str">
            <v>Paralisis cerebral</v>
          </cell>
        </row>
        <row r="25">
          <cell r="A25">
            <v>3</v>
          </cell>
          <cell r="B25" t="str">
            <v>Quemaduras o trauma mayor</v>
          </cell>
        </row>
        <row r="26">
          <cell r="A26">
            <v>0</v>
          </cell>
          <cell r="B26" t="str">
            <v>Rutina</v>
          </cell>
        </row>
        <row r="27">
          <cell r="A27">
            <v>2</v>
          </cell>
          <cell r="B27" t="str">
            <v>Tratorno del comportamiento alimentario</v>
          </cell>
        </row>
        <row r="28">
          <cell r="A28">
            <v>2</v>
          </cell>
          <cell r="B28" t="str">
            <v>Virus sincitial respiratorio</v>
          </cell>
        </row>
        <row r="31">
          <cell r="B31" t="str">
            <v>No come nada</v>
          </cell>
        </row>
        <row r="32">
          <cell r="B32" t="str">
            <v>Recientemente no come o come poco</v>
          </cell>
        </row>
        <row r="33">
          <cell r="B33" t="str">
            <v>No cambios en sus habitos alimentarios y come bien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showGridLines="0" tabSelected="1" zoomScaleNormal="100" workbookViewId="0">
      <selection activeCell="N18" sqref="N18"/>
    </sheetView>
  </sheetViews>
  <sheetFormatPr baseColWidth="10" defaultColWidth="11.5703125" defaultRowHeight="12"/>
  <cols>
    <col min="1" max="1" width="20.7109375" style="226" customWidth="1"/>
    <col min="2" max="2" width="18" style="226" bestFit="1" customWidth="1"/>
    <col min="3" max="5" width="12.28515625" style="226" customWidth="1"/>
    <col min="6" max="6" width="15.85546875" style="226" bestFit="1" customWidth="1"/>
    <col min="7" max="7" width="14" style="226" bestFit="1" customWidth="1"/>
    <col min="8" max="8" width="11.5703125" style="226"/>
    <col min="9" max="11" width="7.140625" style="226" customWidth="1"/>
    <col min="12" max="12" width="6.28515625" style="226" customWidth="1"/>
    <col min="13" max="13" width="8.42578125" style="226" customWidth="1"/>
    <col min="14" max="16384" width="11.5703125" style="226"/>
  </cols>
  <sheetData>
    <row r="1" spans="1:8" ht="13.5" customHeight="1">
      <c r="A1" s="225"/>
      <c r="B1" s="225" t="s">
        <v>152</v>
      </c>
      <c r="C1" s="225"/>
      <c r="D1" s="225"/>
      <c r="E1" s="225"/>
      <c r="F1" s="225"/>
      <c r="G1" s="225"/>
      <c r="H1" s="225" t="s">
        <v>149</v>
      </c>
    </row>
    <row r="2" spans="1:8" ht="13.5" customHeight="1">
      <c r="A2" s="225"/>
      <c r="B2" s="225"/>
      <c r="C2" s="225"/>
      <c r="D2" s="225"/>
      <c r="E2" s="225"/>
      <c r="F2" s="225"/>
      <c r="G2" s="225"/>
      <c r="H2" s="225"/>
    </row>
    <row r="3" spans="1:8" ht="13.5" customHeight="1">
      <c r="A3" s="225"/>
      <c r="B3" s="225" t="s">
        <v>147</v>
      </c>
      <c r="C3" s="225"/>
      <c r="D3" s="225"/>
      <c r="E3" s="225" t="s">
        <v>148</v>
      </c>
      <c r="F3" s="225"/>
      <c r="G3" s="225"/>
      <c r="H3" s="225" t="s">
        <v>151</v>
      </c>
    </row>
    <row r="4" spans="1:8" ht="13.5" customHeight="1">
      <c r="A4" s="225"/>
      <c r="B4" s="225"/>
      <c r="C4" s="225"/>
      <c r="D4" s="225"/>
      <c r="E4" s="225"/>
      <c r="F4" s="225"/>
      <c r="G4" s="225"/>
      <c r="H4" s="225"/>
    </row>
    <row r="5" spans="1:8" ht="3.75" customHeight="1" thickBot="1">
      <c r="G5" s="227"/>
      <c r="H5" s="227"/>
    </row>
    <row r="6" spans="1:8" ht="20.100000000000001" customHeight="1" thickBot="1">
      <c r="A6" s="228" t="s">
        <v>88</v>
      </c>
      <c r="B6" s="192"/>
      <c r="C6" s="193"/>
      <c r="D6" s="193"/>
      <c r="E6" s="194"/>
      <c r="F6" s="228" t="s">
        <v>89</v>
      </c>
      <c r="G6" s="222"/>
      <c r="H6" s="223"/>
    </row>
    <row r="7" spans="1:8" ht="20.100000000000001" customHeight="1" thickBot="1">
      <c r="A7" s="228" t="s">
        <v>90</v>
      </c>
      <c r="B7" s="195"/>
      <c r="C7" s="196"/>
      <c r="D7" s="229" t="s">
        <v>91</v>
      </c>
      <c r="E7" s="230"/>
      <c r="F7" s="195"/>
      <c r="G7" s="197"/>
      <c r="H7" s="196"/>
    </row>
    <row r="8" spans="1:8" ht="20.100000000000001" customHeight="1" thickBot="1">
      <c r="A8" s="228" t="s">
        <v>92</v>
      </c>
      <c r="B8" s="198"/>
      <c r="C8" s="231"/>
      <c r="D8" s="228" t="s">
        <v>84</v>
      </c>
      <c r="E8" s="195"/>
      <c r="F8" s="196"/>
      <c r="G8" s="231"/>
      <c r="H8" s="232"/>
    </row>
    <row r="9" spans="1:8" ht="20.100000000000001" customHeight="1" thickBot="1">
      <c r="A9" s="233" t="s">
        <v>93</v>
      </c>
      <c r="B9" s="234" t="s">
        <v>94</v>
      </c>
      <c r="C9" s="235"/>
      <c r="D9" s="235"/>
      <c r="E9" s="236"/>
      <c r="F9" s="237" t="s">
        <v>95</v>
      </c>
      <c r="G9" s="238" t="str">
        <f>IF(A11="","",LOOKUP(A11,codigos!A3:A28,codigos!B3:B28))</f>
        <v/>
      </c>
      <c r="H9" s="232"/>
    </row>
    <row r="10" spans="1:8" ht="20.100000000000001" customHeight="1" thickBot="1">
      <c r="A10" s="203" t="s">
        <v>150</v>
      </c>
      <c r="B10" s="204"/>
      <c r="C10" s="204"/>
      <c r="D10" s="204"/>
      <c r="E10" s="204"/>
      <c r="F10" s="231"/>
      <c r="G10" s="231"/>
      <c r="H10" s="232"/>
    </row>
    <row r="11" spans="1:8" ht="20.100000000000001" customHeight="1" thickBot="1">
      <c r="A11" s="192"/>
      <c r="B11" s="193"/>
      <c r="C11" s="193"/>
      <c r="D11" s="193"/>
      <c r="E11" s="194"/>
      <c r="F11" s="231"/>
      <c r="G11" s="231"/>
      <c r="H11" s="232"/>
    </row>
    <row r="12" spans="1:8" ht="20.100000000000001" customHeight="1" thickBot="1">
      <c r="A12" s="233" t="s">
        <v>97</v>
      </c>
      <c r="B12" s="234" t="s">
        <v>98</v>
      </c>
      <c r="C12" s="235"/>
      <c r="D12" s="235"/>
      <c r="E12" s="236"/>
      <c r="F12" s="237" t="s">
        <v>95</v>
      </c>
      <c r="G12" s="238" t="str">
        <f>IF(A14="","",IF(A14="Recientemente no come o come poco",2,IF(A14="no come nada",3,0)))</f>
        <v/>
      </c>
      <c r="H12" s="232"/>
    </row>
    <row r="13" spans="1:8" ht="20.100000000000001" customHeight="1" thickBot="1">
      <c r="A13" s="205" t="s">
        <v>99</v>
      </c>
      <c r="B13" s="206"/>
      <c r="C13" s="206"/>
      <c r="D13" s="206"/>
      <c r="E13" s="207"/>
      <c r="F13" s="231"/>
      <c r="G13" s="231"/>
      <c r="H13" s="232"/>
    </row>
    <row r="14" spans="1:8" ht="20.100000000000001" customHeight="1" thickBot="1">
      <c r="A14" s="192"/>
      <c r="B14" s="193"/>
      <c r="C14" s="193"/>
      <c r="D14" s="193"/>
      <c r="E14" s="194"/>
      <c r="F14" s="231"/>
      <c r="G14" s="231"/>
      <c r="H14" s="232"/>
    </row>
    <row r="15" spans="1:8" ht="20.100000000000001" customHeight="1" thickBot="1">
      <c r="A15" s="233" t="s">
        <v>101</v>
      </c>
      <c r="B15" s="234" t="s">
        <v>102</v>
      </c>
      <c r="C15" s="235"/>
      <c r="D15" s="235"/>
      <c r="E15" s="236"/>
      <c r="F15" s="241" t="s">
        <v>95</v>
      </c>
      <c r="G15" s="242" t="str">
        <f>IF(D19="","",IF(D19&lt;-3,3,IF(D19&lt;-2,1,0)))</f>
        <v/>
      </c>
      <c r="H15" s="232"/>
    </row>
    <row r="16" spans="1:8" ht="20.100000000000001" customHeight="1" thickBot="1">
      <c r="A16" s="243" t="s">
        <v>37</v>
      </c>
      <c r="B16" s="208"/>
      <c r="C16" s="253" t="s">
        <v>103</v>
      </c>
      <c r="D16" s="209" t="str">
        <f>IF(B16="","",IF(B8="","",DATEDIF(B16,B8,"m")))</f>
        <v/>
      </c>
      <c r="E16" s="231"/>
      <c r="F16" s="244" t="s">
        <v>104</v>
      </c>
      <c r="G16" s="244"/>
      <c r="H16" s="245"/>
    </row>
    <row r="17" spans="1:8" ht="20.100000000000001" customHeight="1" thickBot="1">
      <c r="A17" s="243" t="s">
        <v>105</v>
      </c>
      <c r="B17" s="211"/>
      <c r="C17" s="253" t="s">
        <v>106</v>
      </c>
      <c r="D17" s="212" t="str">
        <f>IF(EDADMESES="","",IF(Pesocalc="","",Percentiles!K246))</f>
        <v/>
      </c>
      <c r="E17" s="231" t="s">
        <v>107</v>
      </c>
      <c r="F17" s="210" t="str">
        <f>IF(D17="","",IF(D17&lt;-2,"DESNUTRICION GLOBAL",IF(D17&lt;-1,"RIESGO DESNUTRICION GLOBAL",IF(D17&gt;=1,"","Peso adecuado para la Edad"))))</f>
        <v/>
      </c>
      <c r="G17" s="210"/>
      <c r="H17" s="221"/>
    </row>
    <row r="18" spans="1:8" ht="20.100000000000001" customHeight="1" thickBot="1">
      <c r="A18" s="243" t="s">
        <v>108</v>
      </c>
      <c r="B18" s="213"/>
      <c r="C18" s="253" t="s">
        <v>109</v>
      </c>
      <c r="D18" s="212" t="str">
        <f>IF(EDADMESES="","",IF(Talla="","",Percentiles!K247))</f>
        <v/>
      </c>
      <c r="E18" s="231" t="s">
        <v>107</v>
      </c>
      <c r="F18" s="210" t="str">
        <f>IF(D18="","",IF(D18&lt;-2,"TALLA BAJA PARA LA EDAD",IF(D18&lt;-1,"RIESGO TALLA BAJA","Talla Adecuada para la Edad")))</f>
        <v/>
      </c>
      <c r="G18" s="210"/>
      <c r="H18" s="221"/>
    </row>
    <row r="19" spans="1:8" ht="20.100000000000001" customHeight="1" thickBot="1">
      <c r="A19" s="243" t="s">
        <v>34</v>
      </c>
      <c r="B19" s="212" t="str">
        <f>IF(Pesocalc="","",IF(Talla="","",Pesocalc/((B18*B18)/10000)))</f>
        <v/>
      </c>
      <c r="C19" s="253" t="s">
        <v>36</v>
      </c>
      <c r="D19" s="212" t="str">
        <f>IF(EDADMESES="","",Percentiles!K248)</f>
        <v/>
      </c>
      <c r="E19" s="231" t="s">
        <v>107</v>
      </c>
      <c r="F19" s="210" t="str">
        <f>IF(D19="","",IF(EDADMESES&gt;60,"",IF(D19&lt;-3,"DESNUTRICION AGUDA SEVERA",IF(D19&lt;-2,"DESNUTRICION AGUDA MODERADA",IF(D19&lt;-1,"RIESGO DE DESNUTRICION AGUDA",IF(D19&gt;3,"OBESIDAD",IF(D19&gt;2,"SOBREPESO",IF(D19&gt;1,"RIESGO DE SOBREPESO","Peso adecuado para la Talla"))))))))</f>
        <v/>
      </c>
      <c r="G19" s="210"/>
      <c r="H19" s="221"/>
    </row>
    <row r="20" spans="1:8" ht="20.100000000000001" customHeight="1" thickBot="1">
      <c r="A20" s="246"/>
      <c r="B20" s="231"/>
      <c r="C20" s="253" t="s">
        <v>34</v>
      </c>
      <c r="D20" s="212" t="str">
        <f>IF(EDADMESES="","",Percentiles!K249)</f>
        <v/>
      </c>
      <c r="E20" s="231" t="s">
        <v>107</v>
      </c>
      <c r="F20" s="204" t="str">
        <f>IF(D20="","",IF(D16&lt;61,"",IF(D20="NA","",IF(D20&gt;3,"OBESIDAD",IF(D20&gt;2,"SOBREPESO",IF(D20&gt;1,"RIESGO DE SOBREPESO",""))))))</f>
        <v/>
      </c>
      <c r="G20" s="204"/>
      <c r="H20" s="214"/>
    </row>
    <row r="21" spans="1:8" ht="20.100000000000001" customHeight="1" thickBot="1">
      <c r="A21" s="200" t="s">
        <v>110</v>
      </c>
      <c r="B21" s="201" t="s">
        <v>111</v>
      </c>
      <c r="C21" s="201"/>
      <c r="D21" s="201"/>
      <c r="E21" s="202"/>
      <c r="F21" s="237" t="s">
        <v>112</v>
      </c>
      <c r="G21" s="238" t="str">
        <f>IF(G9="","",IF(G12="","",IF(G15="","",G15+G12+G9)))</f>
        <v/>
      </c>
      <c r="H21" s="199"/>
    </row>
    <row r="22" spans="1:8" ht="20.100000000000001" customHeight="1" thickBot="1">
      <c r="A22" s="205" t="str">
        <f>IF(G21="","",IF(G21&gt;=4,"ALTO RIESGO",IF(G21&lt;=1,"BAJO RIESGO","RIESGO MODERADO")))</f>
        <v/>
      </c>
      <c r="B22" s="206"/>
      <c r="C22" s="206"/>
      <c r="D22" s="206"/>
      <c r="E22" s="207"/>
      <c r="F22" s="247" t="str">
        <f>IF(D20="NA",0,D20)</f>
        <v/>
      </c>
      <c r="G22" s="247">
        <f>IF(D19="",0,D19)</f>
        <v>0</v>
      </c>
      <c r="H22" s="199"/>
    </row>
    <row r="23" spans="1:8" ht="20.100000000000001" customHeight="1" thickBot="1">
      <c r="A23" s="200" t="s">
        <v>113</v>
      </c>
      <c r="B23" s="201" t="s">
        <v>114</v>
      </c>
      <c r="C23" s="201"/>
      <c r="D23" s="201"/>
      <c r="E23" s="202"/>
      <c r="F23" s="247" t="b">
        <f>OR(F22&gt;3,G22&gt;3,G21&gt;4)</f>
        <v>1</v>
      </c>
      <c r="H23" s="199"/>
    </row>
    <row r="24" spans="1:8" ht="20.100000000000001" customHeight="1" thickBot="1">
      <c r="A24" s="205" t="str">
        <f>IF(D16="","",IF(F23=TRUE,"INTERCONSULTE A NUTRICION","CUIDADO DE RUTINA"))</f>
        <v/>
      </c>
      <c r="B24" s="206"/>
      <c r="C24" s="206"/>
      <c r="D24" s="206"/>
      <c r="E24" s="207"/>
      <c r="F24" s="247" t="b">
        <f>AND(EDADMESES&lt;60,G22&lt;-2)</f>
        <v>0</v>
      </c>
      <c r="G24" s="248"/>
      <c r="H24" s="199"/>
    </row>
    <row r="25" spans="1:8" ht="20.100000000000001" customHeight="1" thickBot="1">
      <c r="A25" s="239" t="str">
        <f>IF(F24="","",IF(F24=TRUE,"DEBE LLENAR FICHA NOTIFICACION OBLIGATORIA",""))</f>
        <v/>
      </c>
      <c r="B25" s="240"/>
      <c r="C25" s="240"/>
      <c r="D25" s="240"/>
      <c r="E25" s="240"/>
      <c r="F25" s="249"/>
      <c r="G25" s="249"/>
      <c r="H25" s="216"/>
    </row>
    <row r="26" spans="1:8" ht="20.100000000000001" customHeight="1" thickBot="1">
      <c r="A26" s="250" t="s">
        <v>40</v>
      </c>
      <c r="B26" s="217" t="str">
        <f>IF(Talla="", "", IF(Talla&lt;111,pesoi119,pesoi121))</f>
        <v/>
      </c>
      <c r="C26" s="251"/>
      <c r="D26" s="251"/>
      <c r="E26" s="218"/>
      <c r="F26" s="218"/>
      <c r="G26" s="218"/>
      <c r="H26" s="219"/>
    </row>
    <row r="27" spans="1:8" ht="20.100000000000001" customHeight="1" thickBot="1">
      <c r="A27" s="252" t="s">
        <v>144</v>
      </c>
      <c r="B27" s="220"/>
      <c r="C27" s="249" t="s">
        <v>143</v>
      </c>
      <c r="D27" s="224" t="str">
        <f>IF(B27= "", "", IF(EDADMESES&gt; 36, "NA", Percentiles!K252))</f>
        <v/>
      </c>
      <c r="E27" s="215"/>
      <c r="F27" s="215"/>
      <c r="G27" s="215"/>
      <c r="H27" s="216"/>
    </row>
  </sheetData>
  <sheetProtection sheet="1" objects="1" scenarios="1" formatCells="0" formatRows="0" insertHyperlinks="0" sort="0" autoFilter="0" pivotTables="0"/>
  <mergeCells count="29">
    <mergeCell ref="F16:H16"/>
    <mergeCell ref="A14:E14"/>
    <mergeCell ref="B6:E6"/>
    <mergeCell ref="G6:H6"/>
    <mergeCell ref="B7:C7"/>
    <mergeCell ref="D7:E7"/>
    <mergeCell ref="F7:H7"/>
    <mergeCell ref="A22:E22"/>
    <mergeCell ref="B23:E23"/>
    <mergeCell ref="A24:E24"/>
    <mergeCell ref="A25:E25"/>
    <mergeCell ref="E8:F8"/>
    <mergeCell ref="C15:E15"/>
    <mergeCell ref="F17:H17"/>
    <mergeCell ref="F18:H18"/>
    <mergeCell ref="F19:H19"/>
    <mergeCell ref="F20:H20"/>
    <mergeCell ref="B21:E21"/>
    <mergeCell ref="C9:E9"/>
    <mergeCell ref="A10:E10"/>
    <mergeCell ref="A11:E11"/>
    <mergeCell ref="C12:E12"/>
    <mergeCell ref="A13:E13"/>
    <mergeCell ref="B1:G2"/>
    <mergeCell ref="B3:D4"/>
    <mergeCell ref="E3:G4"/>
    <mergeCell ref="A1:A4"/>
    <mergeCell ref="H1:H2"/>
    <mergeCell ref="H3:H4"/>
  </mergeCells>
  <conditionalFormatting sqref="G9">
    <cfRule type="expression" dxfId="45" priority="34">
      <formula>$G$9=3</formula>
    </cfRule>
    <cfRule type="expression" dxfId="44" priority="35">
      <formula>$G$9=2</formula>
    </cfRule>
    <cfRule type="expression" dxfId="43" priority="36">
      <formula>$G$9=0</formula>
    </cfRule>
  </conditionalFormatting>
  <conditionalFormatting sqref="G12">
    <cfRule type="expression" dxfId="42" priority="31">
      <formula>$G$12=0</formula>
    </cfRule>
    <cfRule type="expression" dxfId="41" priority="32">
      <formula>$G$12=2</formula>
    </cfRule>
    <cfRule type="expression" dxfId="40" priority="33">
      <formula>$G$12=3</formula>
    </cfRule>
  </conditionalFormatting>
  <conditionalFormatting sqref="G15">
    <cfRule type="expression" dxfId="39" priority="28">
      <formula>$G$15=3</formula>
    </cfRule>
    <cfRule type="expression" dxfId="38" priority="29">
      <formula>$G$15=1</formula>
    </cfRule>
    <cfRule type="expression" dxfId="37" priority="30">
      <formula>$G$15=0</formula>
    </cfRule>
  </conditionalFormatting>
  <conditionalFormatting sqref="G21 A22">
    <cfRule type="expression" dxfId="36" priority="24">
      <formula>$G$21&lt;=1</formula>
    </cfRule>
    <cfRule type="expression" dxfId="35" priority="25">
      <formula>$G$21=3</formula>
    </cfRule>
    <cfRule type="expression" dxfId="34" priority="26">
      <formula>$G$21=2</formula>
    </cfRule>
    <cfRule type="expression" dxfId="33" priority="27">
      <formula>$G$21&gt;=4</formula>
    </cfRule>
  </conditionalFormatting>
  <conditionalFormatting sqref="F20">
    <cfRule type="expression" dxfId="32" priority="19">
      <formula>$D$20&gt;2</formula>
    </cfRule>
    <cfRule type="expression" dxfId="31" priority="21">
      <formula>$D$20&gt;1</formula>
    </cfRule>
    <cfRule type="expression" dxfId="30" priority="22">
      <formula>$D$20&lt;=1</formula>
    </cfRule>
  </conditionalFormatting>
  <conditionalFormatting sqref="F18">
    <cfRule type="expression" dxfId="29" priority="5">
      <formula>$D$18&lt;-2</formula>
    </cfRule>
    <cfRule type="expression" dxfId="28" priority="6">
      <formula>$D$18&lt;-1</formula>
    </cfRule>
  </conditionalFormatting>
  <conditionalFormatting sqref="F20:H20">
    <cfRule type="expression" dxfId="27" priority="9">
      <formula>$D$20=""</formula>
    </cfRule>
    <cfRule type="expression" dxfId="26" priority="13">
      <formula>$D$16&lt;60</formula>
    </cfRule>
    <cfRule type="expression" dxfId="25" priority="23">
      <formula>$D$20=""</formula>
    </cfRule>
  </conditionalFormatting>
  <conditionalFormatting sqref="A25:E25">
    <cfRule type="notContainsBlanks" dxfId="24" priority="18">
      <formula>LEN(TRIM(A25))&gt;0</formula>
    </cfRule>
  </conditionalFormatting>
  <conditionalFormatting sqref="F19">
    <cfRule type="expression" dxfId="23" priority="10">
      <formula>$D$19&gt;2</formula>
    </cfRule>
    <cfRule type="expression" dxfId="22" priority="14">
      <formula>$D$19&gt;1</formula>
    </cfRule>
  </conditionalFormatting>
  <conditionalFormatting sqref="F19:H19">
    <cfRule type="expression" dxfId="21" priority="3">
      <formula>$D$16&gt;60</formula>
    </cfRule>
    <cfRule type="expression" dxfId="20" priority="8">
      <formula>$D$19=""</formula>
    </cfRule>
    <cfRule type="expression" dxfId="19" priority="15">
      <formula>$D$19&lt;-2</formula>
    </cfRule>
    <cfRule type="expression" dxfId="18" priority="16">
      <formula>$D$19&lt;-1</formula>
    </cfRule>
    <cfRule type="expression" dxfId="17" priority="17">
      <formula>1&lt;$D$19&gt;-1</formula>
    </cfRule>
  </conditionalFormatting>
  <conditionalFormatting sqref="F17">
    <cfRule type="expression" dxfId="16" priority="7">
      <formula>$D$17&lt;-2</formula>
    </cfRule>
    <cfRule type="expression" dxfId="15" priority="11">
      <formula>$D$17&lt;-1</formula>
    </cfRule>
  </conditionalFormatting>
  <conditionalFormatting sqref="F17:H17">
    <cfRule type="expression" dxfId="14" priority="12">
      <formula>$D$17&lt;=1</formula>
    </cfRule>
  </conditionalFormatting>
  <conditionalFormatting sqref="F18:H18">
    <cfRule type="expression" dxfId="13" priority="4">
      <formula>$B$18=""</formula>
    </cfRule>
    <cfRule type="expression" dxfId="12" priority="20">
      <formula>$D$18&gt;-1</formula>
    </cfRule>
  </conditionalFormatting>
  <conditionalFormatting sqref="A24:E24">
    <cfRule type="containsText" dxfId="11" priority="1" operator="containsText" text="INTERCONSULTE A NUTRICION">
      <formula>NOT(ISERROR(SEARCH("INTERCONSULTE A NUTRICION",A24)))</formula>
    </cfRule>
    <cfRule type="containsText" dxfId="10" priority="2" operator="containsText" text="CUIDADO DE RUTINA">
      <formula>NOT(ISERROR(SEARCH("CUIDADO DE RUTINA",A24)))</formula>
    </cfRule>
  </conditionalFormatting>
  <dataValidations count="5">
    <dataValidation type="date" operator="lessThan" allowBlank="1" showInputMessage="1" showErrorMessage="1" sqref="B16" xr:uid="{00000000-0002-0000-0000-000000000000}">
      <formula1>B8</formula1>
    </dataValidation>
    <dataValidation type="list" allowBlank="1" showInputMessage="1" showErrorMessage="1" sqref="B7:C7" xr:uid="{00000000-0002-0000-0000-000001000000}">
      <formula1>"NINGUNA,INDIGENA,AFROCOLOMBIANO,GITANOS"</formula1>
    </dataValidation>
    <dataValidation type="decimal" allowBlank="1" showInputMessage="1" showErrorMessage="1" sqref="B17" xr:uid="{00000000-0002-0000-0000-000002000000}">
      <formula1>1</formula1>
      <formula2>200</formula2>
    </dataValidation>
    <dataValidation type="whole" allowBlank="1" showInputMessage="1" showErrorMessage="1" sqref="B18" xr:uid="{00000000-0002-0000-0000-000003000000}">
      <formula1>30</formula1>
      <formula2>220</formula2>
    </dataValidation>
    <dataValidation type="list" allowBlank="1" showInputMessage="1" showErrorMessage="1" sqref="G6:H6" xr:uid="{00000000-0002-0000-0000-000004000000}">
      <formula1>"Masculino, Femenino"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5000000}">
          <x14:formula1>
            <xm:f>codigos!$A$3:$A$28</xm:f>
          </x14:formula1>
          <xm:sqref>A11:E11</xm:sqref>
        </x14:dataValidation>
        <x14:dataValidation type="list" allowBlank="1" showInputMessage="1" showErrorMessage="1" xr:uid="{00000000-0002-0000-0000-000006000000}">
          <x14:formula1>
            <xm:f>codigos!$A$31:$A$33</xm:f>
          </x14:formula1>
          <xm:sqref>A14:E14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5"/>
  <sheetViews>
    <sheetView workbookViewId="0"/>
  </sheetViews>
  <sheetFormatPr baseColWidth="10" defaultColWidth="11.42578125" defaultRowHeight="15"/>
  <cols>
    <col min="1" max="1" width="18" style="1" bestFit="1" customWidth="1"/>
    <col min="2" max="2" width="12.28515625" style="1" customWidth="1"/>
    <col min="3" max="3" width="16" style="1" bestFit="1" customWidth="1"/>
    <col min="4" max="4" width="9.7109375" style="46" customWidth="1"/>
    <col min="5" max="5" width="8.140625" style="1" bestFit="1" customWidth="1"/>
    <col min="6" max="6" width="10.5703125" style="1" customWidth="1"/>
    <col min="7" max="7" width="6" style="1" customWidth="1"/>
    <col min="8" max="8" width="3" style="1" bestFit="1" customWidth="1"/>
    <col min="9" max="9" width="9.7109375" style="1" customWidth="1"/>
    <col min="10" max="10" width="1" style="1" customWidth="1"/>
    <col min="11" max="11" width="3.28515625" style="112" bestFit="1" customWidth="1"/>
    <col min="12" max="12" width="12.28515625" style="1" customWidth="1"/>
    <col min="13" max="13" width="12" style="1" hidden="1" customWidth="1"/>
    <col min="14" max="16384" width="11.42578125" style="1"/>
  </cols>
  <sheetData>
    <row r="1" spans="1:13" ht="3.75" customHeight="1" thickBot="1"/>
    <row r="2" spans="1:13" ht="29.25" thickBot="1">
      <c r="A2" s="152" t="s">
        <v>70</v>
      </c>
      <c r="B2" s="153"/>
      <c r="C2" s="161" t="e">
        <f>IF(FT!#REF!="","",FT!#REF!)</f>
        <v>#REF!</v>
      </c>
      <c r="D2" s="162"/>
      <c r="E2" s="162"/>
      <c r="F2" s="162"/>
      <c r="G2" s="162"/>
      <c r="H2" s="163"/>
    </row>
    <row r="3" spans="1:13" ht="24" thickBot="1">
      <c r="B3" s="98" t="s">
        <v>71</v>
      </c>
      <c r="C3" s="158" t="str">
        <f>IF(FT!B6="","",FT!B6)</f>
        <v/>
      </c>
      <c r="D3" s="159"/>
      <c r="E3" s="159"/>
      <c r="F3" s="159"/>
      <c r="G3" s="159"/>
      <c r="H3" s="159"/>
      <c r="I3" s="160"/>
      <c r="K3" s="113"/>
    </row>
    <row r="4" spans="1:13" s="6" customFormat="1" ht="29.25" thickBot="1">
      <c r="A4" s="154" t="s">
        <v>37</v>
      </c>
      <c r="B4" s="155"/>
      <c r="C4" s="156" t="str">
        <f>IF(FT!B16="","",FT!B16)</f>
        <v/>
      </c>
      <c r="D4" s="157"/>
      <c r="E4" s="54" t="s">
        <v>1</v>
      </c>
      <c r="F4" s="119" t="str">
        <f>IF(FT!Talla="","",FT!Talla)</f>
        <v/>
      </c>
      <c r="G4" s="47" t="s">
        <v>38</v>
      </c>
      <c r="H4" s="17" t="s">
        <v>29</v>
      </c>
      <c r="I4" s="99" t="str">
        <f>IF(Talla="", "NPI",Pedadtalla)</f>
        <v>NPI</v>
      </c>
      <c r="J4" s="1"/>
      <c r="K4" s="114" t="s">
        <v>30</v>
      </c>
      <c r="L4" s="117" t="str">
        <f>IF(Talla="","NPI",Percentiles!K247)</f>
        <v>NPI</v>
      </c>
    </row>
    <row r="5" spans="1:13" s="50" customFormat="1" ht="5.25" customHeight="1" thickBot="1">
      <c r="D5" s="53"/>
      <c r="E5" s="49"/>
      <c r="F5" s="48"/>
      <c r="G5" s="48"/>
      <c r="J5" s="1"/>
      <c r="K5" s="115"/>
      <c r="L5" s="111"/>
    </row>
    <row r="6" spans="1:13" s="6" customFormat="1" ht="29.25" thickBot="1">
      <c r="A6" s="17" t="s">
        <v>20</v>
      </c>
      <c r="B6" s="118" t="str">
        <f>IF(FT!Sexo="MASCULINO","H","M")</f>
        <v>M</v>
      </c>
      <c r="D6" s="48"/>
      <c r="E6" s="54" t="s">
        <v>2</v>
      </c>
      <c r="F6" s="45" t="str">
        <f>IF(B10="","NPI",IF(F4&lt;&gt;"",SQRT((B10*F4/3600)),E8))</f>
        <v>NPI</v>
      </c>
      <c r="G6" s="55"/>
      <c r="J6" s="1"/>
      <c r="K6" s="116"/>
      <c r="L6" s="110"/>
    </row>
    <row r="7" spans="1:13" s="50" customFormat="1" ht="29.25" customHeight="1" thickBot="1">
      <c r="A7" s="17" t="s">
        <v>12</v>
      </c>
      <c r="B7" s="62"/>
      <c r="C7" s="3" t="str">
        <f>IF(Fechanac&lt;&gt;"",INT(A8), IF(Edadaño="","",Edadaño))</f>
        <v/>
      </c>
      <c r="D7" s="52" t="s">
        <v>10</v>
      </c>
      <c r="E7" s="49"/>
      <c r="F7" s="51"/>
      <c r="G7" s="51"/>
      <c r="J7" s="1"/>
      <c r="K7" s="115"/>
      <c r="L7" s="111"/>
    </row>
    <row r="8" spans="1:13" s="6" customFormat="1" ht="29.25" thickBot="1">
      <c r="A8" s="68" t="e">
        <f ca="1">(TODAY()-C4)/365.25</f>
        <v>#VALUE!</v>
      </c>
      <c r="B8" s="62"/>
      <c r="C8" s="3" t="str">
        <f>IF(Fechanac&lt;&gt;"",INT(((MOD(A8,1))*365.25)/30), IF(Edadm="","",Edadm))</f>
        <v/>
      </c>
      <c r="D8" s="52" t="s">
        <v>11</v>
      </c>
      <c r="E8" s="63" t="e">
        <f ca="1">((C10*4+7)/(C10+90))</f>
        <v>#VALUE!</v>
      </c>
      <c r="F8" s="52" t="s">
        <v>36</v>
      </c>
      <c r="G8" s="52"/>
      <c r="H8" s="17" t="s">
        <v>29</v>
      </c>
      <c r="I8" s="57" t="str">
        <f>IF(Talla="", "NPI",IF(Talla&lt;111, ppesotalla, "NA"))</f>
        <v>NPI</v>
      </c>
      <c r="J8" s="1"/>
      <c r="K8" s="114" t="s">
        <v>30</v>
      </c>
      <c r="L8" s="117" t="str">
        <f>IF(Talla="", "NPI",IF(Talla&lt;111, Percentiles!K248, "NA"))</f>
        <v>NPI</v>
      </c>
      <c r="M8" s="6" t="str">
        <f>IF(Talla&gt;111,L9,IF(Talla&lt;=111,L8))</f>
        <v>NPI</v>
      </c>
    </row>
    <row r="9" spans="1:13" s="6" customFormat="1" ht="29.25" thickBot="1">
      <c r="A9" s="64" t="e">
        <f ca="1">(A8*365)/30</f>
        <v>#VALUE!</v>
      </c>
      <c r="B9" s="97">
        <f ca="1">IF(Fechanac="",Edadaño*12+Edadm,ROUND((TODAY()-Fechanac)/30,0))</f>
        <v>0</v>
      </c>
      <c r="C9" s="95"/>
      <c r="D9" s="96"/>
      <c r="E9" s="54" t="s">
        <v>34</v>
      </c>
      <c r="F9" s="56" t="str">
        <f>IF(Talla="","NPI",IF(Peso="","NIP",Peso/((Talla/100)*(Talla/100))))</f>
        <v>NPI</v>
      </c>
      <c r="G9" s="55"/>
      <c r="H9" s="17" t="s">
        <v>29</v>
      </c>
      <c r="I9" s="99" t="str">
        <f>IF(IMasaC="NPI", "NPI", pIMC)</f>
        <v>NPI</v>
      </c>
      <c r="J9" s="1"/>
      <c r="K9" s="114" t="s">
        <v>30</v>
      </c>
      <c r="L9" s="117" t="str">
        <f>IF(IMasaC="NPI", "NPI", Percentiles!K249)</f>
        <v>NPI</v>
      </c>
    </row>
    <row r="10" spans="1:13" s="50" customFormat="1" ht="29.25" thickBot="1">
      <c r="A10" s="17" t="s">
        <v>0</v>
      </c>
      <c r="B10" s="120" t="str">
        <f>IF(FT!Pesocalc="","",FT!Pesocalc)</f>
        <v/>
      </c>
      <c r="C10" s="3" t="str">
        <f ca="1">IFERROR(IF(B10&lt;&gt;"",B10,A11),"")</f>
        <v/>
      </c>
      <c r="D10" s="52" t="s">
        <v>13</v>
      </c>
      <c r="H10" s="54" t="s">
        <v>29</v>
      </c>
      <c r="I10" s="99" t="str">
        <f>IF(B10="", "NPI", Ppesoedad)</f>
        <v>NPI</v>
      </c>
      <c r="J10" s="1"/>
      <c r="K10" s="47" t="s">
        <v>30</v>
      </c>
      <c r="L10" s="117" t="str">
        <f>IF(B10="", "NPI", Percentiles!K246)</f>
        <v>NPI</v>
      </c>
    </row>
    <row r="11" spans="1:13" s="6" customFormat="1" ht="18" customHeight="1" thickBot="1">
      <c r="A11" s="65" t="e">
        <f ca="1">IF(A8=0, "NPI", IF(A8&gt;0.99,C11,B11))</f>
        <v>#VALUE!</v>
      </c>
      <c r="B11" s="65" t="e">
        <f>#VALUE!</f>
        <v>#VALUE!</v>
      </c>
      <c r="C11" s="66" t="e">
        <f>(3*C7)+7</f>
        <v>#VALUE!</v>
      </c>
      <c r="D11" s="67">
        <f>IF(C4&lt;&gt;0,D9,IF(Edadaño&lt;&gt;0,Edadaño*12,Edadm))</f>
        <v>0</v>
      </c>
      <c r="F11" s="5"/>
      <c r="G11" s="5"/>
      <c r="J11" s="1"/>
      <c r="K11" s="116"/>
      <c r="L11" s="110"/>
    </row>
    <row r="12" spans="1:13" s="6" customFormat="1" ht="24" thickBot="1">
      <c r="A12" s="17" t="s">
        <v>40</v>
      </c>
      <c r="B12" s="59" t="str">
        <f>IF(Talla="", "NPI", IF(Talla&lt;111,pesoi119,pesoi121))</f>
        <v>NPI</v>
      </c>
      <c r="C12" s="52" t="s">
        <v>13</v>
      </c>
      <c r="D12" s="60" t="s">
        <v>43</v>
      </c>
      <c r="G12" s="100"/>
      <c r="H12" s="17" t="s">
        <v>29</v>
      </c>
      <c r="I12" s="57" t="str">
        <f>IF(Percef= "", "NPI", IF(Edadenmeses&gt; 36, "NA", ppercef))</f>
        <v>NPI</v>
      </c>
      <c r="J12" s="1"/>
      <c r="K12" s="114" t="s">
        <v>30</v>
      </c>
      <c r="L12" s="117" t="str">
        <f>IF(Percef= "", "NPI", IF(Edadenmeses&gt; 36, "NA", Percentiles!K252))</f>
        <v>NPI</v>
      </c>
    </row>
    <row r="13" spans="1:13" s="6" customFormat="1" ht="9.4" customHeight="1" thickBot="1">
      <c r="A13" s="1"/>
      <c r="B13" s="1"/>
      <c r="C13" s="1"/>
      <c r="D13" s="46"/>
      <c r="F13" s="5"/>
      <c r="G13" s="5"/>
      <c r="J13" s="1"/>
      <c r="K13" s="116"/>
    </row>
    <row r="14" spans="1:13" s="6" customFormat="1" ht="28.5" customHeight="1" thickBot="1">
      <c r="A14" s="17" t="s">
        <v>84</v>
      </c>
      <c r="B14" s="149"/>
      <c r="C14" s="150"/>
      <c r="D14" s="151"/>
      <c r="F14" s="5"/>
      <c r="G14" s="5"/>
      <c r="J14" s="1"/>
      <c r="K14" s="116"/>
    </row>
    <row r="15" spans="1:13" ht="7.15" customHeight="1"/>
  </sheetData>
  <mergeCells count="6">
    <mergeCell ref="B14:D14"/>
    <mergeCell ref="A2:B2"/>
    <mergeCell ref="A4:B4"/>
    <mergeCell ref="C4:D4"/>
    <mergeCell ref="C3:I3"/>
    <mergeCell ref="C2:H2"/>
  </mergeCells>
  <conditionalFormatting sqref="I8:I10 I4 I12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8:L10 L4 L12">
    <cfRule type="colorScale" priority="16">
      <colorScale>
        <cfvo type="percentile" val="10"/>
        <cfvo type="percentile" val="90"/>
        <color rgb="FFFF7128"/>
        <color rgb="FFFFEF9C"/>
      </colorScale>
    </cfRule>
  </conditionalFormatting>
  <conditionalFormatting sqref="I4">
    <cfRule type="cellIs" dxfId="9" priority="15" operator="lessThan">
      <formula>10</formula>
    </cfRule>
  </conditionalFormatting>
  <conditionalFormatting sqref="L4">
    <cfRule type="cellIs" dxfId="8" priority="13" operator="between">
      <formula>-2</formula>
      <formula>2</formula>
    </cfRule>
    <cfRule type="cellIs" priority="14" operator="notBetween">
      <formula>-2</formula>
      <formula>2</formula>
    </cfRule>
  </conditionalFormatting>
  <conditionalFormatting sqref="I8">
    <cfRule type="cellIs" dxfId="7" priority="12" operator="lessThan">
      <formula>10</formula>
    </cfRule>
  </conditionalFormatting>
  <conditionalFormatting sqref="I9">
    <cfRule type="cellIs" dxfId="6" priority="11" operator="lessThan">
      <formula>10</formula>
    </cfRule>
  </conditionalFormatting>
  <conditionalFormatting sqref="I10">
    <cfRule type="cellIs" dxfId="5" priority="10" operator="lessThan">
      <formula>10</formula>
    </cfRule>
  </conditionalFormatting>
  <conditionalFormatting sqref="I12">
    <cfRule type="cellIs" dxfId="4" priority="9" operator="lessThan">
      <formula>10</formula>
    </cfRule>
  </conditionalFormatting>
  <conditionalFormatting sqref="L8">
    <cfRule type="cellIs" dxfId="3" priority="7" operator="between">
      <formula>-2</formula>
      <formula>2</formula>
    </cfRule>
    <cfRule type="cellIs" priority="8" operator="notBetween">
      <formula>-2</formula>
      <formula>2</formula>
    </cfRule>
  </conditionalFormatting>
  <conditionalFormatting sqref="L9">
    <cfRule type="cellIs" dxfId="2" priority="5" operator="between">
      <formula>-2</formula>
      <formula>2</formula>
    </cfRule>
    <cfRule type="cellIs" priority="6" operator="notBetween">
      <formula>-2</formula>
      <formula>2</formula>
    </cfRule>
  </conditionalFormatting>
  <conditionalFormatting sqref="L10">
    <cfRule type="cellIs" dxfId="1" priority="3" stopIfTrue="1" operator="between">
      <formula>-2</formula>
      <formula>2</formula>
    </cfRule>
    <cfRule type="cellIs" priority="4" operator="notBetween">
      <formula>-2</formula>
      <formula>2</formula>
    </cfRule>
  </conditionalFormatting>
  <conditionalFormatting sqref="L12">
    <cfRule type="cellIs" dxfId="0" priority="1" operator="between">
      <formula>-2</formula>
      <formula>2</formula>
    </cfRule>
    <cfRule type="cellIs" priority="2" operator="notBetween">
      <formula>-2</formula>
      <formula>2</formula>
    </cfRule>
  </conditionalFormatting>
  <pageMargins left="0.23622047244094491" right="0.23622047244094491" top="0.74803149606299213" bottom="0.74803149606299213" header="0.31496062992125984" footer="0.31496062992125984"/>
  <pageSetup orientation="landscape" r:id="rId1"/>
  <ignoredErrors>
    <ignoredError sqref="E8 B11:C11" evalError="1"/>
    <ignoredError sqref="C2:C4 B6 F4 B1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8"/>
  <sheetViews>
    <sheetView showRowColHeaders="0" zoomScaleNormal="100" zoomScalePageLayoutView="60" workbookViewId="0">
      <selection activeCell="L5" sqref="L5"/>
    </sheetView>
  </sheetViews>
  <sheetFormatPr baseColWidth="10" defaultColWidth="11.42578125" defaultRowHeight="15.75"/>
  <cols>
    <col min="1" max="1" width="28.140625" style="101" customWidth="1"/>
    <col min="2" max="2" width="6.42578125" style="109" bestFit="1" customWidth="1"/>
    <col min="3" max="3" width="5.42578125" style="105" customWidth="1"/>
    <col min="4" max="4" width="9.5703125" style="108" customWidth="1"/>
    <col min="5" max="5" width="4.42578125" style="101" bestFit="1" customWidth="1"/>
    <col min="6" max="6" width="13.85546875" style="101" customWidth="1"/>
    <col min="7" max="7" width="5.85546875" style="101" customWidth="1"/>
    <col min="8" max="8" width="16.85546875" style="101" customWidth="1"/>
    <col min="9" max="9" width="5.140625" style="101" bestFit="1" customWidth="1"/>
    <col min="10" max="10" width="5" style="101" customWidth="1"/>
    <col min="11" max="11" width="23" style="101" customWidth="1"/>
    <col min="12" max="12" width="39.140625" style="101" customWidth="1"/>
    <col min="13" max="16384" width="11.42578125" style="101"/>
  </cols>
  <sheetData>
    <row r="1" spans="1:15" ht="16.5">
      <c r="A1" s="121" t="e">
        <f>IF(HC=0,"",HC)</f>
        <v>#REF!</v>
      </c>
      <c r="B1" s="167" t="str">
        <f>IF(NOMBRE=0,"",NOMBRE)</f>
        <v/>
      </c>
      <c r="C1" s="167"/>
      <c r="D1" s="167"/>
      <c r="E1" s="167"/>
      <c r="F1" s="167"/>
      <c r="G1" s="122"/>
      <c r="H1" s="122"/>
      <c r="I1" s="122"/>
      <c r="J1" s="122"/>
      <c r="K1" s="122"/>
    </row>
    <row r="2" spans="1:15" ht="16.5">
      <c r="A2" s="122"/>
      <c r="B2" s="123"/>
      <c r="C2" s="123" t="s">
        <v>12</v>
      </c>
      <c r="D2" s="124" t="str">
        <f ca="1">IF(EDADMESES=0,"",EDADMESES)</f>
        <v/>
      </c>
      <c r="E2" s="123" t="s">
        <v>69</v>
      </c>
      <c r="F2" s="123" t="s">
        <v>2</v>
      </c>
      <c r="G2" s="125" t="str">
        <f>SCT</f>
        <v>NPI</v>
      </c>
      <c r="H2" s="123"/>
      <c r="I2" s="123"/>
      <c r="J2" s="123"/>
      <c r="K2" s="122"/>
    </row>
    <row r="3" spans="1:15" ht="16.5">
      <c r="A3" s="126" t="e">
        <f ca="1">ROUND(Edadpura/12,0)</f>
        <v>#VALUE!</v>
      </c>
      <c r="B3" s="126">
        <f>ROUND((Edadenmeses/12),0)</f>
        <v>0</v>
      </c>
      <c r="C3" s="123" t="s">
        <v>0</v>
      </c>
      <c r="D3" s="121" t="str">
        <f ca="1">Peso</f>
        <v/>
      </c>
      <c r="E3" s="123" t="s">
        <v>80</v>
      </c>
      <c r="F3" s="123" t="s">
        <v>27</v>
      </c>
      <c r="G3" s="121" t="str">
        <f>IF(Sexo="", "NPI", Sexo)</f>
        <v>M</v>
      </c>
      <c r="H3" s="123"/>
      <c r="I3" s="123"/>
      <c r="J3" s="123"/>
      <c r="K3" s="122"/>
    </row>
    <row r="4" spans="1:15" ht="16.5">
      <c r="A4" s="127" t="s">
        <v>60</v>
      </c>
      <c r="B4" s="123"/>
      <c r="C4" s="123"/>
      <c r="D4" s="123"/>
      <c r="E4" s="123"/>
      <c r="F4" s="123"/>
      <c r="G4" s="122"/>
      <c r="H4" s="127" t="s">
        <v>65</v>
      </c>
      <c r="I4" s="128"/>
      <c r="J4" s="123"/>
      <c r="K4" s="122"/>
    </row>
    <row r="5" spans="1:15" ht="16.5">
      <c r="A5" s="129" t="s">
        <v>14</v>
      </c>
      <c r="B5" s="167" t="str">
        <f ca="1">IF(Edadpura="","",IF(Edadpura&lt;13,"80-205",IF(Edadpura&lt;25,"75-190",IF(Edadpura&lt;(10*12),"60-140",IF(Edadpura="NPI","NPI","50-100")))))</f>
        <v/>
      </c>
      <c r="C5" s="167"/>
      <c r="D5" s="129" t="s">
        <v>15</v>
      </c>
      <c r="E5" s="167" t="str">
        <f ca="1">IF(Edadpura="","",IF(Edadpura="NPI","NPI",IF(Edadpura&lt;6,"30-50",IF(Edadpura&lt;13,"20-40",IF(Edadpura&lt;25,"20-30",IF(Edadpura&lt;(6*12),"15-25",IF(Edadpura&lt;(11*12),"15-20","13-15")))))))</f>
        <v/>
      </c>
      <c r="F5" s="167"/>
      <c r="G5" s="122"/>
      <c r="H5" s="164" t="s">
        <v>3</v>
      </c>
      <c r="I5" s="165"/>
      <c r="J5" s="130" t="str">
        <f ca="1">IFERROR(IF(Edadredondeada="","",IF(EDADMESES&gt;13, (Edadredondeada+16)/4, IF(EDADMESES&lt;3, 3.5, IF(EDADMESES&lt;6, 4, 4.5)))),"")</f>
        <v/>
      </c>
      <c r="K5" s="146" t="s">
        <v>79</v>
      </c>
    </row>
    <row r="6" spans="1:15" ht="17.25" thickBot="1">
      <c r="A6" s="122"/>
      <c r="B6" s="131" t="s">
        <v>25</v>
      </c>
      <c r="C6" s="131" t="s">
        <v>26</v>
      </c>
      <c r="D6" s="132" t="s">
        <v>24</v>
      </c>
      <c r="E6" s="123"/>
      <c r="F6" s="126"/>
      <c r="G6" s="122"/>
      <c r="H6" s="164" t="s">
        <v>4</v>
      </c>
      <c r="I6" s="165"/>
      <c r="J6" s="130" t="str">
        <f ca="1">IF(J5="","",J5-0.5)</f>
        <v/>
      </c>
      <c r="K6" s="146" t="s">
        <v>79</v>
      </c>
    </row>
    <row r="7" spans="1:15" ht="17.25" thickBot="1">
      <c r="A7" s="133" t="s">
        <v>85</v>
      </c>
      <c r="B7" s="134" t="str">
        <f ca="1">IFERROR(IF(Sexo="H",TASHP05,TASMP05),"")</f>
        <v/>
      </c>
      <c r="C7" s="135" t="str">
        <f ca="1">IFERROR(IF(Sexo="H",TADHP05,TADMP05),"")</f>
        <v/>
      </c>
      <c r="D7" s="136" t="str">
        <f ca="1">IFERROR(((B7/3)+(2*C7/3)),"")</f>
        <v/>
      </c>
      <c r="E7" s="165" t="s">
        <v>62</v>
      </c>
      <c r="F7" s="166"/>
      <c r="G7" s="122"/>
      <c r="H7" s="164" t="s">
        <v>5</v>
      </c>
      <c r="I7" s="165"/>
      <c r="J7" s="121" t="str">
        <f ca="1">IFERROR(IF(Edadredondeada="","",IF(EDADMESES&lt;13, J5*3,Edadredondeada/2 + 13)),"")</f>
        <v/>
      </c>
      <c r="K7" s="146" t="s">
        <v>38</v>
      </c>
    </row>
    <row r="8" spans="1:15" ht="17.25" thickBot="1">
      <c r="A8" s="129" t="s">
        <v>86</v>
      </c>
      <c r="B8" s="137" t="str">
        <f ca="1">IFERROR(IF(Sexo="H",TASHP50,TASMP50),"")</f>
        <v/>
      </c>
      <c r="C8" s="137" t="str">
        <f ca="1">IFERROR(IF(Sexo="H",TADHP50,TADMP50),"")</f>
        <v/>
      </c>
      <c r="D8" s="138" t="str">
        <f ca="1">IFERROR(((B8/3)+(2*C8/3)),"")</f>
        <v/>
      </c>
      <c r="E8" s="166" t="s">
        <v>62</v>
      </c>
      <c r="F8" s="166"/>
      <c r="G8" s="122"/>
      <c r="H8" s="164" t="s">
        <v>6</v>
      </c>
      <c r="I8" s="165"/>
      <c r="J8" s="121" t="str">
        <f ca="1">IFERROR(IF(Edadredondeada="","",IF(EDADMESES&lt;13, J7+2,Edadredondeada/2+15)),"")</f>
        <v/>
      </c>
      <c r="K8" s="146" t="s">
        <v>38</v>
      </c>
    </row>
    <row r="9" spans="1:15" ht="17.25" thickBot="1">
      <c r="A9" s="133" t="s">
        <v>87</v>
      </c>
      <c r="B9" s="135" t="str">
        <f ca="1">IFERROR(IF(Sexo="H",TASHP95,TASMP95),"")</f>
        <v/>
      </c>
      <c r="C9" s="139" t="str">
        <f ca="1">IFERROR(IF(Sexo="H",TADHP95,TADMP95),"")</f>
        <v/>
      </c>
      <c r="D9" s="136" t="str">
        <f ca="1">IFERROR(((B9/3)+(2*C9/3)),"")</f>
        <v/>
      </c>
      <c r="E9" s="165" t="s">
        <v>62</v>
      </c>
      <c r="F9" s="166"/>
      <c r="G9" s="122"/>
      <c r="H9" s="164" t="s">
        <v>75</v>
      </c>
      <c r="I9" s="165"/>
      <c r="J9" s="140" t="str">
        <f>IFERROR(Peso_ideal*4,"")</f>
        <v/>
      </c>
      <c r="K9" s="147" t="str">
        <f>IFERROR(Peso_ideal*8,"")</f>
        <v/>
      </c>
    </row>
    <row r="10" spans="1:15" ht="16.5">
      <c r="A10" s="166" t="s">
        <v>61</v>
      </c>
      <c r="B10" s="141" t="str">
        <f ca="1">IFERROR(0.5*Peso,"")</f>
        <v/>
      </c>
      <c r="C10" s="124" t="str">
        <f ca="1">IFERROR(4*Peso,"")</f>
        <v/>
      </c>
      <c r="D10" s="168" t="s">
        <v>7</v>
      </c>
      <c r="E10" s="166"/>
      <c r="F10" s="146" t="s">
        <v>80</v>
      </c>
      <c r="G10" s="122"/>
      <c r="H10" s="142" t="s">
        <v>76</v>
      </c>
      <c r="I10" s="122"/>
      <c r="J10" s="122"/>
      <c r="K10" s="146"/>
    </row>
    <row r="11" spans="1:15" ht="16.5">
      <c r="A11" s="166"/>
      <c r="B11" s="130" t="str">
        <f>IFERROR(12*SCT,"")</f>
        <v/>
      </c>
      <c r="C11" s="140" t="str">
        <f>IFERROR(100*SCT,"")</f>
        <v/>
      </c>
      <c r="D11" s="166" t="s">
        <v>7</v>
      </c>
      <c r="E11" s="166"/>
      <c r="F11" s="146" t="s">
        <v>82</v>
      </c>
      <c r="G11" s="122"/>
      <c r="H11" s="133" t="s">
        <v>72</v>
      </c>
      <c r="I11" s="143"/>
      <c r="J11" s="121" t="str">
        <f ca="1">IFERROR(IF(EDADMESES=0,"",IF(EDADMESES&lt;7,6,IF(EDADMESES&lt;13,"6-8",IF(EDADMESES&lt;25,8,IF(EDADMESES&lt;(6*12),10,12))))),"")</f>
        <v/>
      </c>
      <c r="K11" s="146" t="s">
        <v>78</v>
      </c>
    </row>
    <row r="12" spans="1:15" ht="16.5">
      <c r="A12" s="129" t="s">
        <v>63</v>
      </c>
      <c r="B12" s="140" t="str">
        <f ca="1">IFERROR(IF(Peso&lt;11,40*Peso,400*SCT),"")</f>
        <v/>
      </c>
      <c r="C12" s="166" t="s">
        <v>81</v>
      </c>
      <c r="D12" s="166"/>
      <c r="E12" s="121" t="str">
        <f ca="1">IFERROR(B12/4,"")</f>
        <v/>
      </c>
      <c r="F12" s="146" t="s">
        <v>83</v>
      </c>
      <c r="G12" s="122"/>
      <c r="H12" s="133" t="s">
        <v>73</v>
      </c>
      <c r="I12" s="143"/>
      <c r="J12" s="121" t="str">
        <f ca="1">IFERROR(IF(EDADMESES=0,"",IF(EDADMESES&lt;7,"8-10",IF(EDADMESES&lt;25,10,IF(EDADMESES&lt;(5*12),12,14)))),"")</f>
        <v/>
      </c>
      <c r="K12" s="148" t="s">
        <v>78</v>
      </c>
      <c r="M12" s="102"/>
      <c r="N12" s="103"/>
      <c r="O12" s="103"/>
    </row>
    <row r="13" spans="1:15" ht="33">
      <c r="A13" s="129" t="s">
        <v>64</v>
      </c>
      <c r="B13" s="140" t="str">
        <f ca="1">IFERROR(IF(Edadaño&lt;2,75*Peso,IF(Edadaño&lt;3,78*Peso,83*Peso)),"")</f>
        <v/>
      </c>
      <c r="C13" s="129" t="s">
        <v>8</v>
      </c>
      <c r="D13" s="123"/>
      <c r="E13" s="123"/>
      <c r="F13" s="123"/>
      <c r="G13" s="123"/>
      <c r="H13" s="133" t="s">
        <v>74</v>
      </c>
      <c r="I13" s="143"/>
      <c r="J13" s="121" t="str">
        <f ca="1">IFERROR(J5*4,"")</f>
        <v/>
      </c>
      <c r="K13" s="148" t="s">
        <v>78</v>
      </c>
      <c r="M13" s="102"/>
      <c r="N13" s="103"/>
      <c r="O13" s="104"/>
    </row>
    <row r="14" spans="1:15" ht="16.5">
      <c r="A14" s="127" t="s">
        <v>66</v>
      </c>
      <c r="B14" s="123"/>
      <c r="C14" s="123"/>
      <c r="D14" s="123"/>
      <c r="E14" s="123"/>
      <c r="F14" s="123"/>
      <c r="G14" s="123"/>
      <c r="H14" s="129" t="s">
        <v>77</v>
      </c>
      <c r="I14" s="121" t="str">
        <f ca="1">IFERROR(IF(Peso="","",IF(Peso&lt;11,4,IF(Peso&lt;25,5.5,7))),"")</f>
        <v/>
      </c>
      <c r="J14" s="144" t="s">
        <v>78</v>
      </c>
      <c r="K14" s="148"/>
      <c r="M14" s="102"/>
      <c r="N14" s="103"/>
      <c r="O14" s="103"/>
    </row>
    <row r="15" spans="1:15" ht="16.5">
      <c r="A15" s="129" t="s">
        <v>67</v>
      </c>
      <c r="B15" s="121" t="str">
        <f ca="1">IFERROR(IF(Peso&lt;11,Peso*4,IF(Peso&lt;21,40+((Peso-10)*2),Peso+40)),"")</f>
        <v/>
      </c>
      <c r="C15" s="166" t="s">
        <v>7</v>
      </c>
      <c r="D15" s="166"/>
      <c r="E15" s="123"/>
      <c r="F15" s="123"/>
      <c r="G15" s="164" t="s">
        <v>145</v>
      </c>
      <c r="H15" s="165"/>
      <c r="I15" s="140" t="str">
        <f>IFERROR(IF(Talla="","",(Talla/10)-1),"")</f>
        <v/>
      </c>
      <c r="J15" s="140" t="str">
        <f>IFERROR(I15+4,"")</f>
        <v/>
      </c>
      <c r="K15" s="148" t="s">
        <v>38</v>
      </c>
      <c r="M15" s="102"/>
      <c r="N15" s="103"/>
      <c r="O15" s="104"/>
    </row>
    <row r="16" spans="1:15" ht="16.5">
      <c r="A16" s="129" t="s">
        <v>9</v>
      </c>
      <c r="B16" s="121" t="str">
        <f ca="1">IFERROR(IF((Peso*20)&gt;1000,1000,Peso*20),"")</f>
        <v/>
      </c>
      <c r="C16" s="145" t="s">
        <v>8</v>
      </c>
      <c r="D16" s="123"/>
      <c r="E16" s="123"/>
      <c r="F16" s="123"/>
      <c r="G16" s="166" t="s">
        <v>146</v>
      </c>
      <c r="H16" s="166"/>
      <c r="I16" s="140" t="str">
        <f>IFERROR(I15-1,"")</f>
        <v/>
      </c>
      <c r="J16" s="140" t="str">
        <f>IFERROR(I15+3,"")</f>
        <v/>
      </c>
      <c r="K16" s="148" t="s">
        <v>38</v>
      </c>
      <c r="M16" s="102"/>
      <c r="N16" s="103"/>
      <c r="O16" s="103"/>
    </row>
    <row r="17" spans="1:15" ht="16.5">
      <c r="A17" s="129" t="s">
        <v>68</v>
      </c>
      <c r="B17" s="121" t="str">
        <f ca="1">IFERROR(Peso*5,"")</f>
        <v/>
      </c>
      <c r="C17" s="129" t="s">
        <v>8</v>
      </c>
      <c r="D17" s="123"/>
      <c r="E17" s="123"/>
      <c r="F17" s="123"/>
      <c r="G17" s="123"/>
      <c r="H17" s="123"/>
      <c r="I17" s="123"/>
      <c r="J17" s="123"/>
      <c r="K17" s="122"/>
      <c r="M17" s="102"/>
      <c r="N17" s="103"/>
      <c r="O17" s="103"/>
    </row>
    <row r="18" spans="1:15">
      <c r="B18" s="102"/>
      <c r="C18" s="103"/>
      <c r="D18" s="103"/>
    </row>
    <row r="19" spans="1:15">
      <c r="B19" s="102"/>
      <c r="C19" s="103"/>
      <c r="D19" s="106"/>
    </row>
    <row r="20" spans="1:15">
      <c r="B20" s="101"/>
      <c r="C20" s="101"/>
      <c r="D20" s="101"/>
    </row>
    <row r="21" spans="1:15">
      <c r="B21" s="101"/>
      <c r="C21" s="101"/>
      <c r="D21" s="101"/>
    </row>
    <row r="22" spans="1:15">
      <c r="B22" s="101"/>
      <c r="C22" s="101"/>
      <c r="D22" s="101"/>
    </row>
    <row r="23" spans="1:15">
      <c r="B23" s="101"/>
      <c r="C23" s="101"/>
      <c r="D23" s="101"/>
      <c r="E23" s="105"/>
    </row>
    <row r="24" spans="1:15">
      <c r="B24" s="101"/>
      <c r="C24" s="101"/>
      <c r="D24" s="101"/>
    </row>
    <row r="25" spans="1:15" s="107" customFormat="1"/>
    <row r="26" spans="1:15">
      <c r="B26" s="101"/>
      <c r="C26" s="101"/>
      <c r="D26" s="101"/>
    </row>
    <row r="27" spans="1:15">
      <c r="B27" s="101"/>
      <c r="C27" s="101"/>
      <c r="D27" s="101"/>
    </row>
    <row r="28" spans="1:15">
      <c r="B28" s="101"/>
      <c r="C28" s="101"/>
      <c r="D28" s="101"/>
    </row>
  </sheetData>
  <mergeCells count="18">
    <mergeCell ref="B1:F1"/>
    <mergeCell ref="H5:I5"/>
    <mergeCell ref="H6:I6"/>
    <mergeCell ref="H7:I7"/>
    <mergeCell ref="H8:I8"/>
    <mergeCell ref="H9:I9"/>
    <mergeCell ref="G15:H15"/>
    <mergeCell ref="G16:H16"/>
    <mergeCell ref="A10:A11"/>
    <mergeCell ref="B5:C5"/>
    <mergeCell ref="D10:E10"/>
    <mergeCell ref="D11:E11"/>
    <mergeCell ref="C15:D15"/>
    <mergeCell ref="C12:D12"/>
    <mergeCell ref="E5:F5"/>
    <mergeCell ref="E7:F7"/>
    <mergeCell ref="E8:F8"/>
    <mergeCell ref="E9:F9"/>
  </mergeCells>
  <pageMargins left="0.6" right="0.23622047244094491" top="2.2638888888888888" bottom="0.74803149606299213" header="0.31496062992125984" footer="0.31496062992125984"/>
  <pageSetup orientation="landscape" r:id="rId1"/>
  <ignoredErrors>
    <ignoredError sqref="A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33"/>
  <sheetViews>
    <sheetView workbookViewId="0">
      <selection activeCell="B1" sqref="B1"/>
    </sheetView>
  </sheetViews>
  <sheetFormatPr baseColWidth="10" defaultColWidth="11.5703125" defaultRowHeight="15"/>
  <cols>
    <col min="1" max="1" width="43.7109375" bestFit="1" customWidth="1"/>
  </cols>
  <sheetData>
    <row r="2" spans="1:2">
      <c r="A2" t="s">
        <v>94</v>
      </c>
    </row>
    <row r="3" spans="1:2">
      <c r="A3" t="s">
        <v>142</v>
      </c>
      <c r="B3">
        <v>2</v>
      </c>
    </row>
    <row r="4" spans="1:2">
      <c r="A4" t="s">
        <v>141</v>
      </c>
      <c r="B4">
        <v>3</v>
      </c>
    </row>
    <row r="5" spans="1:2">
      <c r="A5" t="s">
        <v>140</v>
      </c>
      <c r="B5">
        <v>2</v>
      </c>
    </row>
    <row r="6" spans="1:2">
      <c r="A6" t="s">
        <v>139</v>
      </c>
      <c r="B6">
        <v>0</v>
      </c>
    </row>
    <row r="7" spans="1:2">
      <c r="A7" t="s">
        <v>138</v>
      </c>
      <c r="B7">
        <v>3</v>
      </c>
    </row>
    <row r="8" spans="1:2">
      <c r="A8" t="s">
        <v>137</v>
      </c>
      <c r="B8">
        <v>2</v>
      </c>
    </row>
    <row r="9" spans="1:2">
      <c r="A9" t="s">
        <v>136</v>
      </c>
      <c r="B9">
        <v>3</v>
      </c>
    </row>
    <row r="10" spans="1:2">
      <c r="A10" t="s">
        <v>135</v>
      </c>
      <c r="B10">
        <v>2</v>
      </c>
    </row>
    <row r="11" spans="1:2">
      <c r="A11" t="s">
        <v>134</v>
      </c>
      <c r="B11">
        <v>3</v>
      </c>
    </row>
    <row r="12" spans="1:2">
      <c r="A12" t="s">
        <v>133</v>
      </c>
      <c r="B12">
        <v>3</v>
      </c>
    </row>
    <row r="13" spans="1:2">
      <c r="A13" t="s">
        <v>132</v>
      </c>
      <c r="B13">
        <v>3</v>
      </c>
    </row>
    <row r="14" spans="1:2">
      <c r="A14" t="s">
        <v>131</v>
      </c>
      <c r="B14">
        <v>2</v>
      </c>
    </row>
    <row r="15" spans="1:2">
      <c r="A15" t="s">
        <v>130</v>
      </c>
      <c r="B15">
        <v>2</v>
      </c>
    </row>
    <row r="16" spans="1:2">
      <c r="A16" t="s">
        <v>129</v>
      </c>
      <c r="B16">
        <v>3</v>
      </c>
    </row>
    <row r="17" spans="1:2">
      <c r="A17" t="s">
        <v>128</v>
      </c>
      <c r="B17">
        <v>2</v>
      </c>
    </row>
    <row r="18" spans="1:2">
      <c r="A18" t="s">
        <v>127</v>
      </c>
      <c r="B18">
        <v>2</v>
      </c>
    </row>
    <row r="19" spans="1:2">
      <c r="A19" t="s">
        <v>126</v>
      </c>
      <c r="B19">
        <v>3</v>
      </c>
    </row>
    <row r="20" spans="1:2">
      <c r="A20" t="s">
        <v>125</v>
      </c>
      <c r="B20">
        <v>3</v>
      </c>
    </row>
    <row r="21" spans="1:2">
      <c r="A21" t="s">
        <v>124</v>
      </c>
      <c r="B21">
        <v>3</v>
      </c>
    </row>
    <row r="22" spans="1:2">
      <c r="A22" t="s">
        <v>123</v>
      </c>
      <c r="B22">
        <v>2</v>
      </c>
    </row>
    <row r="23" spans="1:2">
      <c r="A23" t="s">
        <v>96</v>
      </c>
      <c r="B23">
        <v>0</v>
      </c>
    </row>
    <row r="24" spans="1:2">
      <c r="A24" t="s">
        <v>122</v>
      </c>
      <c r="B24">
        <v>2</v>
      </c>
    </row>
    <row r="25" spans="1:2">
      <c r="A25" t="s">
        <v>121</v>
      </c>
      <c r="B25">
        <v>3</v>
      </c>
    </row>
    <row r="26" spans="1:2">
      <c r="A26" t="s">
        <v>120</v>
      </c>
      <c r="B26">
        <v>0</v>
      </c>
    </row>
    <row r="27" spans="1:2">
      <c r="A27" t="s">
        <v>119</v>
      </c>
      <c r="B27">
        <v>2</v>
      </c>
    </row>
    <row r="28" spans="1:2">
      <c r="A28" t="s">
        <v>118</v>
      </c>
      <c r="B28">
        <v>2</v>
      </c>
    </row>
    <row r="30" spans="1:2">
      <c r="A30" t="s">
        <v>117</v>
      </c>
    </row>
    <row r="31" spans="1:2">
      <c r="A31" t="s">
        <v>116</v>
      </c>
      <c r="B31">
        <v>3</v>
      </c>
    </row>
    <row r="32" spans="1:2">
      <c r="A32" t="s">
        <v>115</v>
      </c>
      <c r="B32">
        <v>2</v>
      </c>
    </row>
    <row r="33" spans="1:2">
      <c r="A33" t="s">
        <v>100</v>
      </c>
      <c r="B3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259"/>
  <sheetViews>
    <sheetView workbookViewId="0">
      <pane ySplit="3" topLeftCell="A4" activePane="bottomLeft" state="frozen"/>
      <selection pane="bottomLeft" activeCell="G4" sqref="G4"/>
    </sheetView>
  </sheetViews>
  <sheetFormatPr baseColWidth="10" defaultColWidth="11.5703125" defaultRowHeight="15"/>
  <cols>
    <col min="1" max="1" width="11.42578125" style="24" customWidth="1"/>
    <col min="2" max="2" width="5.7109375" style="2" bestFit="1" customWidth="1"/>
    <col min="3" max="3" width="7.28515625" style="2" bestFit="1" customWidth="1"/>
    <col min="4" max="4" width="6.5703125" style="2" bestFit="1" customWidth="1"/>
    <col min="5" max="5" width="7.5703125" style="2" bestFit="1" customWidth="1"/>
    <col min="6" max="6" width="7.28515625" style="2" bestFit="1" customWidth="1"/>
    <col min="7" max="7" width="6.5703125" style="2" bestFit="1" customWidth="1"/>
    <col min="8" max="8" width="5.5703125" style="2" bestFit="1" customWidth="1"/>
    <col min="9" max="9" width="6.5703125" style="2" bestFit="1" customWidth="1"/>
    <col min="10" max="10" width="8.42578125" style="2" bestFit="1" customWidth="1"/>
    <col min="11" max="11" width="9.42578125" style="2" bestFit="1" customWidth="1"/>
    <col min="12" max="12" width="11.85546875" style="2" bestFit="1" customWidth="1"/>
    <col min="13" max="13" width="5" style="2" bestFit="1" customWidth="1"/>
    <col min="14" max="14" width="5.5703125" style="2" customWidth="1"/>
    <col min="15" max="15" width="6.28515625" style="35" bestFit="1" customWidth="1"/>
    <col min="16" max="16" width="5.28515625" style="31" bestFit="1" customWidth="1"/>
    <col min="17" max="17" width="6.5703125" style="31" bestFit="1" customWidth="1"/>
    <col min="18" max="18" width="5" style="31" bestFit="1" customWidth="1"/>
    <col min="19" max="19" width="6.85546875" style="16" bestFit="1" customWidth="1"/>
    <col min="20" max="20" width="5.5703125" style="16" bestFit="1" customWidth="1"/>
    <col min="21" max="21" width="4.5703125" style="16" bestFit="1" customWidth="1"/>
    <col min="22" max="22" width="5.140625" customWidth="1"/>
    <col min="23" max="23" width="6.5703125" style="16" bestFit="1" customWidth="1"/>
    <col min="24" max="24" width="5.28515625" style="16" bestFit="1" customWidth="1"/>
    <col min="25" max="25" width="5.5703125" style="16" bestFit="1" customWidth="1"/>
    <col min="26" max="26" width="4.5703125" style="16" bestFit="1" customWidth="1"/>
    <col min="27" max="27" width="5.28515625" style="16" bestFit="1" customWidth="1"/>
    <col min="28" max="28" width="5.5703125" style="16" bestFit="1" customWidth="1"/>
    <col min="29" max="29" width="4.5703125" style="16" bestFit="1" customWidth="1"/>
    <col min="30" max="30" width="5.42578125" customWidth="1"/>
    <col min="31" max="31" width="5.85546875" bestFit="1" customWidth="1"/>
    <col min="32" max="32" width="4.5703125" bestFit="1" customWidth="1"/>
    <col min="33" max="33" width="5.5703125" bestFit="1" customWidth="1"/>
    <col min="34" max="35" width="4.5703125" bestFit="1" customWidth="1"/>
    <col min="36" max="36" width="5.5703125" bestFit="1" customWidth="1"/>
    <col min="37" max="37" width="4.5703125" bestFit="1" customWidth="1"/>
  </cols>
  <sheetData>
    <row r="1" spans="1:37">
      <c r="A1" s="24" t="s">
        <v>33</v>
      </c>
      <c r="B1" s="176" t="s">
        <v>19</v>
      </c>
      <c r="C1" s="177"/>
      <c r="D1" s="177"/>
      <c r="E1" s="177"/>
      <c r="F1" s="177"/>
      <c r="G1" s="178"/>
      <c r="H1" s="176" t="s">
        <v>22</v>
      </c>
      <c r="I1" s="177"/>
      <c r="J1" s="177"/>
      <c r="K1" s="177"/>
      <c r="L1" s="177"/>
      <c r="M1" s="178"/>
      <c r="O1" s="175" t="s">
        <v>19</v>
      </c>
      <c r="P1" s="174" t="s">
        <v>22</v>
      </c>
      <c r="Q1" s="174"/>
      <c r="R1" s="174"/>
      <c r="S1" s="174"/>
      <c r="T1" s="174"/>
      <c r="U1" s="174"/>
      <c r="W1" s="173" t="s">
        <v>33</v>
      </c>
      <c r="X1" s="173" t="s">
        <v>34</v>
      </c>
      <c r="Y1" s="173"/>
      <c r="Z1" s="173"/>
      <c r="AA1" s="173"/>
      <c r="AB1" s="173"/>
      <c r="AC1" s="173"/>
      <c r="AE1" s="170" t="s">
        <v>33</v>
      </c>
      <c r="AF1" s="169" t="s">
        <v>44</v>
      </c>
      <c r="AG1" s="169"/>
      <c r="AH1" s="169"/>
      <c r="AI1" s="169"/>
      <c r="AJ1" s="169"/>
      <c r="AK1" s="169"/>
    </row>
    <row r="2" spans="1:37">
      <c r="A2" s="25"/>
      <c r="B2" s="173" t="s">
        <v>17</v>
      </c>
      <c r="C2" s="173"/>
      <c r="D2" s="173"/>
      <c r="E2" s="173" t="s">
        <v>18</v>
      </c>
      <c r="F2" s="173"/>
      <c r="G2" s="173"/>
      <c r="H2" s="173" t="s">
        <v>17</v>
      </c>
      <c r="I2" s="173"/>
      <c r="J2" s="173"/>
      <c r="K2" s="173" t="s">
        <v>18</v>
      </c>
      <c r="L2" s="173"/>
      <c r="M2" s="173"/>
      <c r="O2" s="175"/>
      <c r="P2" s="174" t="s">
        <v>17</v>
      </c>
      <c r="Q2" s="174"/>
      <c r="R2" s="174"/>
      <c r="S2" s="173" t="s">
        <v>18</v>
      </c>
      <c r="T2" s="173"/>
      <c r="U2" s="173"/>
      <c r="W2" s="173"/>
      <c r="X2" s="173" t="s">
        <v>17</v>
      </c>
      <c r="Y2" s="173"/>
      <c r="Z2" s="173"/>
      <c r="AA2" s="173" t="s">
        <v>18</v>
      </c>
      <c r="AB2" s="173"/>
      <c r="AC2" s="173"/>
      <c r="AE2" s="170"/>
      <c r="AF2" s="169" t="s">
        <v>17</v>
      </c>
      <c r="AG2" s="169"/>
      <c r="AH2" s="169"/>
      <c r="AI2" s="169" t="s">
        <v>18</v>
      </c>
      <c r="AJ2" s="169"/>
      <c r="AK2" s="169"/>
    </row>
    <row r="3" spans="1:37">
      <c r="A3" s="26" t="s">
        <v>11</v>
      </c>
      <c r="B3" s="10" t="s">
        <v>23</v>
      </c>
      <c r="C3" s="11" t="s">
        <v>24</v>
      </c>
      <c r="D3" s="11" t="s">
        <v>25</v>
      </c>
      <c r="E3" s="11" t="s">
        <v>23</v>
      </c>
      <c r="F3" s="11" t="s">
        <v>24</v>
      </c>
      <c r="G3" s="11" t="s">
        <v>25</v>
      </c>
      <c r="H3" s="12" t="s">
        <v>23</v>
      </c>
      <c r="I3" s="11" t="s">
        <v>24</v>
      </c>
      <c r="J3" s="11" t="s">
        <v>25</v>
      </c>
      <c r="K3" s="12" t="s">
        <v>23</v>
      </c>
      <c r="L3" s="12" t="s">
        <v>24</v>
      </c>
      <c r="M3" s="12" t="s">
        <v>25</v>
      </c>
      <c r="N3" s="8"/>
      <c r="O3" s="175"/>
      <c r="P3" s="38" t="s">
        <v>23</v>
      </c>
      <c r="Q3" s="38" t="s">
        <v>24</v>
      </c>
      <c r="R3" s="38" t="s">
        <v>25</v>
      </c>
      <c r="S3" s="12" t="s">
        <v>23</v>
      </c>
      <c r="T3" s="12" t="s">
        <v>24</v>
      </c>
      <c r="U3" s="12" t="s">
        <v>25</v>
      </c>
      <c r="W3" s="173"/>
      <c r="X3" s="44" t="s">
        <v>23</v>
      </c>
      <c r="Y3" s="44" t="s">
        <v>24</v>
      </c>
      <c r="Z3" s="44" t="s">
        <v>25</v>
      </c>
      <c r="AA3" s="44" t="s">
        <v>23</v>
      </c>
      <c r="AB3" s="44" t="s">
        <v>24</v>
      </c>
      <c r="AC3" s="44" t="s">
        <v>25</v>
      </c>
      <c r="AE3" s="170"/>
      <c r="AF3" s="18" t="s">
        <v>23</v>
      </c>
      <c r="AG3" s="18" t="s">
        <v>24</v>
      </c>
      <c r="AH3" s="18" t="s">
        <v>25</v>
      </c>
      <c r="AI3" s="18" t="s">
        <v>23</v>
      </c>
      <c r="AJ3" s="18" t="s">
        <v>24</v>
      </c>
      <c r="AK3" s="18" t="s">
        <v>25</v>
      </c>
    </row>
    <row r="4" spans="1:37">
      <c r="A4" s="26">
        <v>0</v>
      </c>
      <c r="B4" s="58">
        <v>1.2670042261000001</v>
      </c>
      <c r="C4" s="16">
        <v>49.988884079000002</v>
      </c>
      <c r="D4" s="58">
        <v>5.31121908E-2</v>
      </c>
      <c r="E4" s="58">
        <v>-1.2959608570000001</v>
      </c>
      <c r="F4" s="16">
        <v>49.286396117999999</v>
      </c>
      <c r="G4" s="58">
        <v>5.0085560100000003E-2</v>
      </c>
      <c r="H4" s="13">
        <v>0.34870000000000001</v>
      </c>
      <c r="I4" s="13">
        <v>3.3464</v>
      </c>
      <c r="J4" s="13">
        <v>0.14602000000000001</v>
      </c>
      <c r="K4" s="13">
        <v>0.38090000000000002</v>
      </c>
      <c r="L4" s="13">
        <v>3.2322000000000002</v>
      </c>
      <c r="M4" s="13">
        <v>0.14171</v>
      </c>
      <c r="N4" s="7"/>
      <c r="O4" s="39">
        <v>45</v>
      </c>
      <c r="P4" s="38">
        <v>-0.35210000000000002</v>
      </c>
      <c r="Q4" s="40">
        <v>2.4409999999999998</v>
      </c>
      <c r="R4" s="40">
        <v>9.1819999999999999E-2</v>
      </c>
      <c r="S4" s="14">
        <v>-0.38329999999999997</v>
      </c>
      <c r="T4" s="14">
        <v>2.4607000000000001</v>
      </c>
      <c r="U4" s="13">
        <v>9.0289999999999995E-2</v>
      </c>
      <c r="V4" s="30"/>
      <c r="W4" s="44">
        <v>24</v>
      </c>
      <c r="X4" s="44">
        <v>-2.0111810700000001</v>
      </c>
      <c r="Y4" s="44">
        <v>16.575027675000001</v>
      </c>
      <c r="Z4" s="44">
        <v>8.0592465000000002E-2</v>
      </c>
      <c r="AA4" s="44">
        <v>-0.98660853000000004</v>
      </c>
      <c r="AB4" s="44">
        <v>16.423396643</v>
      </c>
      <c r="AC4" s="44">
        <v>8.5451785000000002E-2</v>
      </c>
      <c r="AE4" s="18">
        <v>0</v>
      </c>
      <c r="AF4" s="18">
        <v>1</v>
      </c>
      <c r="AG4" s="18">
        <v>34.461799999999997</v>
      </c>
      <c r="AH4" s="18">
        <v>3.6859999999999997E-2</v>
      </c>
      <c r="AI4" s="18">
        <v>1</v>
      </c>
      <c r="AJ4" s="18">
        <v>33.878700000000002</v>
      </c>
      <c r="AK4" s="18">
        <v>3.4959999999999998E-2</v>
      </c>
    </row>
    <row r="5" spans="1:37">
      <c r="A5" s="26">
        <v>1</v>
      </c>
      <c r="B5" s="58">
        <v>0.51123769620000004</v>
      </c>
      <c r="C5" s="16">
        <v>52.695975300999997</v>
      </c>
      <c r="D5" s="58">
        <v>4.8692683799999997E-2</v>
      </c>
      <c r="E5" s="58">
        <v>-0.80924988200000003</v>
      </c>
      <c r="F5" s="16">
        <v>51.683580573</v>
      </c>
      <c r="G5" s="58">
        <v>4.6818545400000001E-2</v>
      </c>
      <c r="H5" s="13">
        <v>0.22969999999999999</v>
      </c>
      <c r="I5" s="13">
        <v>4.4709000000000003</v>
      </c>
      <c r="J5" s="13">
        <v>0.13395000000000001</v>
      </c>
      <c r="K5" s="13">
        <v>0.1714</v>
      </c>
      <c r="L5" s="13">
        <v>4.1872999999999996</v>
      </c>
      <c r="M5" s="13">
        <v>0.13724</v>
      </c>
      <c r="N5" s="7"/>
      <c r="O5" s="41">
        <v>45.5</v>
      </c>
      <c r="P5" s="38">
        <v>-0.35210000000000002</v>
      </c>
      <c r="Q5" s="40">
        <v>2.5244</v>
      </c>
      <c r="R5" s="40">
        <v>9.153E-2</v>
      </c>
      <c r="S5" s="14">
        <v>-0.38329999999999997</v>
      </c>
      <c r="T5" s="14">
        <v>2.5457000000000001</v>
      </c>
      <c r="U5" s="13">
        <v>9.0329999999999994E-2</v>
      </c>
      <c r="V5" s="30"/>
      <c r="W5" s="44">
        <v>24.5</v>
      </c>
      <c r="X5" s="44">
        <v>-1.9823735950000001</v>
      </c>
      <c r="Y5" s="44">
        <v>16.547774867000001</v>
      </c>
      <c r="Z5" s="44">
        <v>8.0127428799999997E-2</v>
      </c>
      <c r="AA5" s="44">
        <v>-1.0244968270000001</v>
      </c>
      <c r="AB5" s="44">
        <v>16.388040561</v>
      </c>
      <c r="AC5" s="44">
        <v>8.5025838000000006E-2</v>
      </c>
      <c r="AE5" s="18">
        <v>1</v>
      </c>
      <c r="AF5" s="18">
        <v>1</v>
      </c>
      <c r="AG5" s="18">
        <v>37.2759</v>
      </c>
      <c r="AH5" s="18">
        <v>3.1329999999999997E-2</v>
      </c>
      <c r="AI5" s="18">
        <v>1</v>
      </c>
      <c r="AJ5" s="18">
        <v>36.546300000000002</v>
      </c>
      <c r="AK5" s="18">
        <v>3.2099999999999997E-2</v>
      </c>
    </row>
    <row r="6" spans="1:37">
      <c r="A6" s="26">
        <v>2</v>
      </c>
      <c r="B6" s="58">
        <v>-0.45224446000000001</v>
      </c>
      <c r="C6" s="16">
        <v>56.628428552000003</v>
      </c>
      <c r="D6" s="58">
        <v>4.4116830199999998E-2</v>
      </c>
      <c r="E6" s="58">
        <v>-5.0782985000000003E-2</v>
      </c>
      <c r="F6" s="16">
        <v>55.286128126000001</v>
      </c>
      <c r="G6" s="58">
        <v>4.3443900000000001E-2</v>
      </c>
      <c r="H6" s="13">
        <v>0.19700000000000001</v>
      </c>
      <c r="I6" s="13">
        <v>5.5674999999999999</v>
      </c>
      <c r="J6" s="13">
        <v>0.12385</v>
      </c>
      <c r="K6" s="13">
        <v>9.6199999999999994E-2</v>
      </c>
      <c r="L6" s="13">
        <v>5.1281999999999996</v>
      </c>
      <c r="M6" s="13">
        <v>0.13</v>
      </c>
      <c r="N6" s="7"/>
      <c r="O6" s="41">
        <v>46</v>
      </c>
      <c r="P6" s="38">
        <v>-0.35210000000000002</v>
      </c>
      <c r="Q6" s="40">
        <v>2.6076999999999999</v>
      </c>
      <c r="R6" s="40">
        <v>9.1240000000000002E-2</v>
      </c>
      <c r="S6" s="15">
        <v>-0.38329999999999997</v>
      </c>
      <c r="T6" s="15">
        <v>2.6305999999999998</v>
      </c>
      <c r="U6" s="13">
        <v>9.0370000000000006E-2</v>
      </c>
      <c r="V6" s="30"/>
      <c r="W6" s="44">
        <v>25.5</v>
      </c>
      <c r="X6" s="44">
        <v>-1.9241001689999999</v>
      </c>
      <c r="Y6" s="44">
        <v>16.494427632000001</v>
      </c>
      <c r="Z6" s="44">
        <v>7.9233993700000005E-2</v>
      </c>
      <c r="AA6" s="44">
        <v>-1.1026983530000001</v>
      </c>
      <c r="AB6" s="44">
        <v>16.318971901000001</v>
      </c>
      <c r="AC6" s="44">
        <v>8.42140522E-2</v>
      </c>
      <c r="AE6" s="18">
        <v>2</v>
      </c>
      <c r="AF6" s="18">
        <v>1</v>
      </c>
      <c r="AG6" s="18">
        <v>39.128500000000003</v>
      </c>
      <c r="AH6" s="18">
        <v>2.997E-2</v>
      </c>
      <c r="AI6" s="18">
        <v>1</v>
      </c>
      <c r="AJ6" s="18">
        <v>38.252099999999999</v>
      </c>
      <c r="AK6" s="18">
        <v>3.168E-2</v>
      </c>
    </row>
    <row r="7" spans="1:37">
      <c r="A7" s="26">
        <v>3</v>
      </c>
      <c r="B7" s="58">
        <v>-0.99059459900000002</v>
      </c>
      <c r="C7" s="16">
        <v>59.608953427000003</v>
      </c>
      <c r="D7" s="58">
        <v>4.1795582499999998E-2</v>
      </c>
      <c r="E7" s="58">
        <v>0.47685140650000002</v>
      </c>
      <c r="F7" s="16">
        <v>58.093819060999998</v>
      </c>
      <c r="G7" s="58">
        <v>4.17161032E-2</v>
      </c>
      <c r="H7" s="13">
        <v>0.17380000000000001</v>
      </c>
      <c r="I7" s="13">
        <v>6.3761999999999999</v>
      </c>
      <c r="J7" s="13">
        <v>0.11727</v>
      </c>
      <c r="K7" s="13">
        <v>4.02E-2</v>
      </c>
      <c r="L7" s="13">
        <v>5.8457999999999997</v>
      </c>
      <c r="M7" s="13">
        <v>0.12619</v>
      </c>
      <c r="N7" s="7"/>
      <c r="O7" s="41">
        <v>46.5</v>
      </c>
      <c r="P7" s="38">
        <v>-0.35210000000000002</v>
      </c>
      <c r="Q7" s="40">
        <v>2.6913</v>
      </c>
      <c r="R7" s="40">
        <v>9.0939999999999993E-2</v>
      </c>
      <c r="S7" s="15">
        <v>-0.38329999999999997</v>
      </c>
      <c r="T7" s="15">
        <v>2.7155</v>
      </c>
      <c r="U7" s="13">
        <v>9.0399999999999994E-2</v>
      </c>
      <c r="V7" s="30"/>
      <c r="W7" s="44">
        <v>26.5</v>
      </c>
      <c r="X7" s="44">
        <v>-1.8654979300000001</v>
      </c>
      <c r="Y7" s="44">
        <v>16.442595522000001</v>
      </c>
      <c r="Z7" s="44">
        <v>7.8389356100000002E-2</v>
      </c>
      <c r="AA7" s="44">
        <v>-1.1839663499999999</v>
      </c>
      <c r="AB7" s="44">
        <v>16.252079845000001</v>
      </c>
      <c r="AC7" s="44">
        <v>8.3455124000000006E-2</v>
      </c>
      <c r="AE7" s="18">
        <v>3</v>
      </c>
      <c r="AF7" s="18">
        <v>1</v>
      </c>
      <c r="AG7" s="18">
        <v>40.513500000000001</v>
      </c>
      <c r="AH7" s="18">
        <v>2.9180000000000001E-2</v>
      </c>
      <c r="AI7" s="18">
        <v>1</v>
      </c>
      <c r="AJ7" s="18">
        <v>39.532800000000002</v>
      </c>
      <c r="AK7" s="18">
        <v>3.1399999999999997E-2</v>
      </c>
    </row>
    <row r="8" spans="1:37">
      <c r="A8" s="26">
        <v>4</v>
      </c>
      <c r="B8" s="58">
        <v>-1.2858376890000001</v>
      </c>
      <c r="C8" s="16">
        <v>62.077000265999999</v>
      </c>
      <c r="D8" s="58">
        <v>4.0454125600000002E-2</v>
      </c>
      <c r="E8" s="58">
        <v>0.84329961170000001</v>
      </c>
      <c r="F8" s="16">
        <v>60.459807634000001</v>
      </c>
      <c r="G8" s="58">
        <v>4.0705173300000001E-2</v>
      </c>
      <c r="H8" s="13">
        <v>0.15529999999999999</v>
      </c>
      <c r="I8" s="13">
        <v>7.0023</v>
      </c>
      <c r="J8" s="13">
        <v>0.11316</v>
      </c>
      <c r="K8" s="13">
        <v>-5.0000000000000001E-3</v>
      </c>
      <c r="L8" s="13">
        <v>6.4237000000000002</v>
      </c>
      <c r="M8" s="13">
        <v>0.12402000000000001</v>
      </c>
      <c r="N8" s="7"/>
      <c r="O8" s="41">
        <v>47</v>
      </c>
      <c r="P8" s="38">
        <v>-0.35210000000000002</v>
      </c>
      <c r="Q8" s="40">
        <v>2.7755000000000001</v>
      </c>
      <c r="R8" s="40">
        <v>9.0649999999999994E-2</v>
      </c>
      <c r="S8" s="15">
        <v>-0.38329999999999997</v>
      </c>
      <c r="T8" s="15">
        <v>2.8007</v>
      </c>
      <c r="U8" s="13">
        <v>9.0440000000000006E-2</v>
      </c>
      <c r="V8" s="30"/>
      <c r="W8" s="44">
        <v>27.5</v>
      </c>
      <c r="X8" s="44">
        <v>-1.807261899</v>
      </c>
      <c r="Y8" s="44">
        <v>16.392243398000002</v>
      </c>
      <c r="Z8" s="44">
        <v>7.7593501199999998E-2</v>
      </c>
      <c r="AA8" s="44">
        <v>-1.268071036</v>
      </c>
      <c r="AB8" s="44">
        <v>16.187346686000001</v>
      </c>
      <c r="AC8" s="44">
        <v>8.2748284199999994E-2</v>
      </c>
      <c r="AE8" s="18">
        <v>4</v>
      </c>
      <c r="AF8" s="18">
        <v>1</v>
      </c>
      <c r="AG8" s="18">
        <v>41.631700000000002</v>
      </c>
      <c r="AH8" s="18">
        <v>2.8680000000000001E-2</v>
      </c>
      <c r="AI8" s="18">
        <v>1</v>
      </c>
      <c r="AJ8" s="18">
        <v>40.581699999999998</v>
      </c>
      <c r="AK8" s="18">
        <v>3.1189999999999999E-2</v>
      </c>
    </row>
    <row r="9" spans="1:37">
      <c r="A9" s="26">
        <v>5</v>
      </c>
      <c r="B9" s="58">
        <v>-1.4303123799999999</v>
      </c>
      <c r="C9" s="16">
        <v>64.216864103999995</v>
      </c>
      <c r="D9" s="58">
        <v>3.9633878900000002E-2</v>
      </c>
      <c r="E9" s="58">
        <v>1.0975622571000001</v>
      </c>
      <c r="F9" s="16">
        <v>62.536696554999999</v>
      </c>
      <c r="G9" s="58">
        <v>4.0079764599999998E-2</v>
      </c>
      <c r="H9" s="13">
        <v>0.13950000000000001</v>
      </c>
      <c r="I9" s="13">
        <v>7.5105000000000004</v>
      </c>
      <c r="J9" s="13">
        <v>0.1108</v>
      </c>
      <c r="K9" s="13">
        <v>-4.2999999999999997E-2</v>
      </c>
      <c r="L9" s="13">
        <v>6.8985000000000003</v>
      </c>
      <c r="M9" s="13">
        <v>0.12274</v>
      </c>
      <c r="N9" s="7"/>
      <c r="O9" s="41">
        <v>47.5</v>
      </c>
      <c r="P9" s="38">
        <v>-0.35210000000000002</v>
      </c>
      <c r="Q9" s="40">
        <v>2.8609</v>
      </c>
      <c r="R9" s="40">
        <v>9.0359999999999996E-2</v>
      </c>
      <c r="S9" s="15">
        <v>-0.38329999999999997</v>
      </c>
      <c r="T9" s="15">
        <v>2.8866999999999998</v>
      </c>
      <c r="U9" s="13">
        <v>9.0480000000000005E-2</v>
      </c>
      <c r="V9" s="30"/>
      <c r="W9" s="44">
        <v>28.5</v>
      </c>
      <c r="X9" s="44">
        <v>-1.7501189049999999</v>
      </c>
      <c r="Y9" s="44">
        <v>16.343336542999999</v>
      </c>
      <c r="Z9" s="44">
        <v>7.6846462200000007E-2</v>
      </c>
      <c r="AA9" s="44">
        <v>-1.354751525</v>
      </c>
      <c r="AB9" s="44">
        <v>16.124754481</v>
      </c>
      <c r="AC9" s="44">
        <v>8.2092737099999993E-2</v>
      </c>
      <c r="AE9" s="18">
        <v>5</v>
      </c>
      <c r="AF9" s="18">
        <v>1</v>
      </c>
      <c r="AG9" s="18">
        <v>42.557600000000001</v>
      </c>
      <c r="AH9" s="18">
        <v>2.8369999999999999E-2</v>
      </c>
      <c r="AI9" s="18">
        <v>1</v>
      </c>
      <c r="AJ9" s="18">
        <v>41.459000000000003</v>
      </c>
      <c r="AK9" s="18">
        <v>3.1019999999999999E-2</v>
      </c>
    </row>
    <row r="10" spans="1:37">
      <c r="A10" s="26">
        <v>6</v>
      </c>
      <c r="B10" s="58">
        <v>-1.47657547</v>
      </c>
      <c r="C10" s="16">
        <v>66.125314897999999</v>
      </c>
      <c r="D10" s="58">
        <v>3.9123812799999998E-2</v>
      </c>
      <c r="E10" s="58">
        <v>1.2725096408000001</v>
      </c>
      <c r="F10" s="16">
        <v>64.406327623999999</v>
      </c>
      <c r="G10" s="58">
        <v>3.9686844899999997E-2</v>
      </c>
      <c r="H10" s="13">
        <v>0.12570000000000001</v>
      </c>
      <c r="I10" s="13">
        <v>7.9340000000000002</v>
      </c>
      <c r="J10" s="13">
        <v>0.10958</v>
      </c>
      <c r="K10" s="13">
        <v>-7.5600000000000001E-2</v>
      </c>
      <c r="L10" s="13">
        <v>7.2969999999999997</v>
      </c>
      <c r="M10" s="13">
        <v>0.12204</v>
      </c>
      <c r="N10" s="7"/>
      <c r="O10" s="41">
        <v>48</v>
      </c>
      <c r="P10" s="38">
        <v>-0.35210000000000002</v>
      </c>
      <c r="Q10" s="40">
        <v>2.948</v>
      </c>
      <c r="R10" s="40">
        <v>9.0069999999999997E-2</v>
      </c>
      <c r="S10" s="15">
        <v>-0.38329999999999997</v>
      </c>
      <c r="T10" s="15">
        <v>2.9741</v>
      </c>
      <c r="U10" s="13">
        <v>9.0520000000000003E-2</v>
      </c>
      <c r="V10" s="30"/>
      <c r="W10" s="44">
        <v>29.5</v>
      </c>
      <c r="X10" s="44">
        <v>-1.69481584</v>
      </c>
      <c r="Y10" s="44">
        <v>16.295840971000001</v>
      </c>
      <c r="Z10" s="44">
        <v>7.6148307900000003E-2</v>
      </c>
      <c r="AA10" s="44">
        <v>-1.443689692</v>
      </c>
      <c r="AB10" s="44">
        <v>16.064287622999998</v>
      </c>
      <c r="AC10" s="44">
        <v>8.1487717200000004E-2</v>
      </c>
      <c r="AE10" s="18">
        <v>6</v>
      </c>
      <c r="AF10" s="18">
        <v>1</v>
      </c>
      <c r="AG10" s="18">
        <v>43.330599999999997</v>
      </c>
      <c r="AH10" s="18">
        <v>2.8170000000000001E-2</v>
      </c>
      <c r="AI10" s="18">
        <v>1</v>
      </c>
      <c r="AJ10" s="18">
        <v>42.1995</v>
      </c>
      <c r="AK10" s="18">
        <v>3.0870000000000002E-2</v>
      </c>
    </row>
    <row r="11" spans="1:37">
      <c r="A11" s="26">
        <v>7</v>
      </c>
      <c r="B11" s="58">
        <v>-1.456837849</v>
      </c>
      <c r="C11" s="16">
        <v>67.860179904000006</v>
      </c>
      <c r="D11" s="58">
        <v>3.8811994400000001E-2</v>
      </c>
      <c r="E11" s="58">
        <v>1.3904288587</v>
      </c>
      <c r="F11" s="16">
        <v>66.118415533000004</v>
      </c>
      <c r="G11" s="58">
        <v>3.9444554700000002E-2</v>
      </c>
      <c r="H11" s="13">
        <v>0.1134</v>
      </c>
      <c r="I11" s="13">
        <v>8.2970000000000006</v>
      </c>
      <c r="J11" s="13">
        <v>0.10902000000000001</v>
      </c>
      <c r="K11" s="13">
        <v>-0.10390000000000001</v>
      </c>
      <c r="L11" s="13">
        <v>7.6421999999999999</v>
      </c>
      <c r="M11" s="13">
        <v>0.12178</v>
      </c>
      <c r="N11" s="7"/>
      <c r="O11" s="41">
        <v>48.5</v>
      </c>
      <c r="P11" s="38">
        <v>-0.35210000000000002</v>
      </c>
      <c r="Q11" s="40">
        <v>3.0377000000000001</v>
      </c>
      <c r="R11" s="40">
        <v>8.9770000000000003E-2</v>
      </c>
      <c r="S11" s="15">
        <v>-0.38329999999999997</v>
      </c>
      <c r="T11" s="15">
        <v>3.0636000000000001</v>
      </c>
      <c r="U11" s="13">
        <v>9.0560000000000002E-2</v>
      </c>
      <c r="V11" s="30"/>
      <c r="W11" s="44">
        <v>30.5</v>
      </c>
      <c r="X11" s="44">
        <v>-1.6421067789999999</v>
      </c>
      <c r="Y11" s="44">
        <v>16.249723714000002</v>
      </c>
      <c r="Z11" s="44">
        <v>7.54991255E-2</v>
      </c>
      <c r="AA11" s="44">
        <v>-1.5345419199999999</v>
      </c>
      <c r="AB11" s="44">
        <v>16.005930007</v>
      </c>
      <c r="AC11" s="44">
        <v>8.0932448200000007E-2</v>
      </c>
      <c r="AE11" s="18">
        <v>7</v>
      </c>
      <c r="AF11" s="18">
        <v>1</v>
      </c>
      <c r="AG11" s="18">
        <v>43.9803</v>
      </c>
      <c r="AH11" s="18">
        <v>2.8039999999999999E-2</v>
      </c>
      <c r="AI11" s="18">
        <v>1</v>
      </c>
      <c r="AJ11" s="18">
        <v>42.829000000000001</v>
      </c>
      <c r="AK11" s="18">
        <v>3.075E-2</v>
      </c>
    </row>
    <row r="12" spans="1:37">
      <c r="A12" s="26">
        <v>8</v>
      </c>
      <c r="B12" s="58">
        <v>-1.3918987679999999</v>
      </c>
      <c r="C12" s="16">
        <v>69.459084582000003</v>
      </c>
      <c r="D12" s="58">
        <v>3.8633209100000003E-2</v>
      </c>
      <c r="E12" s="58">
        <v>1.466733925</v>
      </c>
      <c r="F12" s="16">
        <v>67.705744191999997</v>
      </c>
      <c r="G12" s="58">
        <v>3.93047376E-2</v>
      </c>
      <c r="H12" s="13">
        <v>0.1021</v>
      </c>
      <c r="I12" s="13">
        <v>8.6151</v>
      </c>
      <c r="J12" s="13">
        <v>0.10882</v>
      </c>
      <c r="K12" s="13">
        <v>-0.1288</v>
      </c>
      <c r="L12" s="13">
        <v>7.9486999999999997</v>
      </c>
      <c r="M12" s="13">
        <v>0.12181</v>
      </c>
      <c r="N12" s="7"/>
      <c r="O12" s="41">
        <v>49</v>
      </c>
      <c r="P12" s="38">
        <v>-0.35210000000000002</v>
      </c>
      <c r="Q12" s="40">
        <v>3.1307999999999998</v>
      </c>
      <c r="R12" s="40">
        <v>8.9480000000000004E-2</v>
      </c>
      <c r="S12" s="15">
        <v>-0.38329999999999997</v>
      </c>
      <c r="T12" s="15">
        <v>3.1560000000000001</v>
      </c>
      <c r="U12" s="14">
        <v>9.06E-2</v>
      </c>
      <c r="V12" s="29"/>
      <c r="W12" s="44">
        <v>31.5</v>
      </c>
      <c r="X12" s="44">
        <v>-1.592744414</v>
      </c>
      <c r="Y12" s="44">
        <v>16.204952678000001</v>
      </c>
      <c r="Z12" s="44">
        <v>7.4898993499999997E-2</v>
      </c>
      <c r="AA12" s="44">
        <v>-1.6269280930000001</v>
      </c>
      <c r="AB12" s="44">
        <v>15.94966631</v>
      </c>
      <c r="AC12" s="44">
        <v>8.0426175399999994E-2</v>
      </c>
      <c r="AE12" s="18">
        <v>8</v>
      </c>
      <c r="AF12" s="18">
        <v>1</v>
      </c>
      <c r="AG12" s="18">
        <v>44.53</v>
      </c>
      <c r="AH12" s="18">
        <v>2.7959999999999999E-2</v>
      </c>
      <c r="AI12" s="18">
        <v>1</v>
      </c>
      <c r="AJ12" s="18">
        <v>43.367100000000001</v>
      </c>
      <c r="AK12" s="18">
        <v>3.0630000000000001E-2</v>
      </c>
    </row>
    <row r="13" spans="1:37">
      <c r="A13" s="26">
        <v>9</v>
      </c>
      <c r="B13" s="58">
        <v>-1.29571459</v>
      </c>
      <c r="C13" s="16">
        <v>70.948039123000001</v>
      </c>
      <c r="D13" s="58">
        <v>3.85468328E-2</v>
      </c>
      <c r="E13" s="58">
        <v>1.5123019758</v>
      </c>
      <c r="F13" s="16">
        <v>69.191236137999994</v>
      </c>
      <c r="G13" s="58">
        <v>3.92371101E-2</v>
      </c>
      <c r="H13" s="13">
        <v>9.1700000000000004E-2</v>
      </c>
      <c r="I13" s="13">
        <v>8.9014000000000006</v>
      </c>
      <c r="J13" s="13">
        <v>0.10881</v>
      </c>
      <c r="K13" s="13">
        <v>-0.1507</v>
      </c>
      <c r="L13" s="13">
        <v>8.2254000000000005</v>
      </c>
      <c r="M13" s="13">
        <v>0.12199</v>
      </c>
      <c r="N13" s="7"/>
      <c r="O13" s="41">
        <v>49.5</v>
      </c>
      <c r="P13" s="38">
        <v>-0.35210000000000002</v>
      </c>
      <c r="Q13" s="40">
        <v>3.2275999999999998</v>
      </c>
      <c r="R13" s="40">
        <v>8.9190000000000005E-2</v>
      </c>
      <c r="S13" s="15">
        <v>-0.38329999999999997</v>
      </c>
      <c r="T13" s="15">
        <v>3.2519999999999998</v>
      </c>
      <c r="U13" s="14">
        <v>9.0639999999999998E-2</v>
      </c>
      <c r="V13" s="29"/>
      <c r="W13" s="44">
        <v>32.5</v>
      </c>
      <c r="X13" s="44">
        <v>-1.5474423909999999</v>
      </c>
      <c r="Y13" s="44">
        <v>16.161498714</v>
      </c>
      <c r="Z13" s="44">
        <v>7.4347996599999994E-2</v>
      </c>
      <c r="AA13" s="44">
        <v>-1.720434829</v>
      </c>
      <c r="AB13" s="44">
        <v>15.895481969</v>
      </c>
      <c r="AC13" s="44">
        <v>7.9968175799999999E-2</v>
      </c>
      <c r="AE13" s="18">
        <v>9</v>
      </c>
      <c r="AF13" s="18">
        <v>1</v>
      </c>
      <c r="AG13" s="18">
        <v>44.9998</v>
      </c>
      <c r="AH13" s="18">
        <v>2.792E-2</v>
      </c>
      <c r="AI13" s="18">
        <v>1</v>
      </c>
      <c r="AJ13" s="18">
        <v>43.83</v>
      </c>
      <c r="AK13" s="18">
        <v>3.0530000000000002E-2</v>
      </c>
    </row>
    <row r="14" spans="1:37">
      <c r="A14" s="26">
        <v>10</v>
      </c>
      <c r="B14" s="58">
        <v>-1.1779190479999999</v>
      </c>
      <c r="C14" s="16">
        <v>72.345861108999998</v>
      </c>
      <c r="D14" s="58">
        <v>3.8526262300000003E-2</v>
      </c>
      <c r="E14" s="58">
        <v>1.534950767</v>
      </c>
      <c r="F14" s="16">
        <v>70.591639236999995</v>
      </c>
      <c r="G14" s="58">
        <v>3.92216648E-2</v>
      </c>
      <c r="H14" s="13">
        <v>8.2000000000000003E-2</v>
      </c>
      <c r="I14" s="13">
        <v>9.1648999999999994</v>
      </c>
      <c r="J14" s="13">
        <v>0.10891000000000001</v>
      </c>
      <c r="K14" s="13">
        <v>-0.17</v>
      </c>
      <c r="L14" s="13">
        <v>8.48</v>
      </c>
      <c r="M14" s="13">
        <v>0.12223000000000001</v>
      </c>
      <c r="N14" s="7"/>
      <c r="O14" s="41">
        <v>50</v>
      </c>
      <c r="P14" s="38">
        <v>-0.35210000000000002</v>
      </c>
      <c r="Q14" s="40">
        <v>3.3277999999999999</v>
      </c>
      <c r="R14" s="40">
        <v>8.8900000000000007E-2</v>
      </c>
      <c r="S14" s="15">
        <v>-0.38329999999999997</v>
      </c>
      <c r="T14" s="15">
        <v>3.3517999999999999</v>
      </c>
      <c r="U14" s="15">
        <v>9.0679999999999997E-2</v>
      </c>
      <c r="V14" s="30"/>
      <c r="W14" s="44">
        <v>33.5</v>
      </c>
      <c r="X14" s="44">
        <v>-1.506902601</v>
      </c>
      <c r="Y14" s="44">
        <v>16.119332581999998</v>
      </c>
      <c r="Z14" s="44">
        <v>7.38461386E-2</v>
      </c>
      <c r="AA14" s="44">
        <v>-1.8146352619999999</v>
      </c>
      <c r="AB14" s="44">
        <v>15.843361791</v>
      </c>
      <c r="AC14" s="44">
        <v>7.9557734800000002E-2</v>
      </c>
      <c r="AE14" s="18">
        <v>10</v>
      </c>
      <c r="AF14" s="18">
        <v>1</v>
      </c>
      <c r="AG14" s="18">
        <v>45.405099999999997</v>
      </c>
      <c r="AH14" s="18">
        <v>2.7900000000000001E-2</v>
      </c>
      <c r="AI14" s="18">
        <v>1</v>
      </c>
      <c r="AJ14" s="18">
        <v>44.231900000000003</v>
      </c>
      <c r="AK14" s="18">
        <v>3.0439999999999998E-2</v>
      </c>
    </row>
    <row r="15" spans="1:37">
      <c r="A15" s="26">
        <v>11</v>
      </c>
      <c r="B15" s="58">
        <v>-1.045326049</v>
      </c>
      <c r="C15" s="16">
        <v>73.666654102999999</v>
      </c>
      <c r="D15" s="58">
        <v>3.8553387000000001E-2</v>
      </c>
      <c r="E15" s="58">
        <v>1.5403908750999999</v>
      </c>
      <c r="F15" s="16">
        <v>71.919616727000005</v>
      </c>
      <c r="G15" s="58">
        <v>3.9244671600000003E-2</v>
      </c>
      <c r="H15" s="13">
        <v>7.2999999999999995E-2</v>
      </c>
      <c r="I15" s="13">
        <v>9.4122000000000003</v>
      </c>
      <c r="J15" s="13">
        <v>0.10906</v>
      </c>
      <c r="K15" s="13">
        <v>-0.18720000000000001</v>
      </c>
      <c r="L15" s="13">
        <v>8.7192000000000007</v>
      </c>
      <c r="M15" s="13">
        <v>0.12247</v>
      </c>
      <c r="N15" s="7"/>
      <c r="O15" s="41">
        <v>50.5</v>
      </c>
      <c r="P15" s="38">
        <v>-0.35210000000000002</v>
      </c>
      <c r="Q15" s="40">
        <v>3.4310999999999998</v>
      </c>
      <c r="R15" s="40">
        <v>8.8609999999999994E-2</v>
      </c>
      <c r="S15" s="15">
        <v>-0.38329999999999997</v>
      </c>
      <c r="T15" s="15">
        <v>3.4557000000000002</v>
      </c>
      <c r="U15" s="15">
        <v>9.0719999999999995E-2</v>
      </c>
      <c r="V15" s="30"/>
      <c r="W15" s="44">
        <v>34.5</v>
      </c>
      <c r="X15" s="44">
        <v>-1.4717700469999999</v>
      </c>
      <c r="Y15" s="44">
        <v>16.078427579</v>
      </c>
      <c r="Z15" s="44">
        <v>7.3393369799999997E-2</v>
      </c>
      <c r="AA15" s="44">
        <v>-1.9090762619999999</v>
      </c>
      <c r="AB15" s="44">
        <v>15.793291456</v>
      </c>
      <c r="AC15" s="44">
        <v>7.9194186700000002E-2</v>
      </c>
      <c r="AE15" s="18">
        <v>11</v>
      </c>
      <c r="AF15" s="18">
        <v>1</v>
      </c>
      <c r="AG15" s="18">
        <v>45.757300000000001</v>
      </c>
      <c r="AH15" s="18">
        <v>2.7890000000000002E-2</v>
      </c>
      <c r="AI15" s="18">
        <v>1</v>
      </c>
      <c r="AJ15" s="18">
        <v>44.584400000000002</v>
      </c>
      <c r="AK15" s="18">
        <v>3.0349999999999999E-2</v>
      </c>
    </row>
    <row r="16" spans="1:37">
      <c r="A16" s="26">
        <v>12</v>
      </c>
      <c r="B16" s="58">
        <v>-0.90280088700000005</v>
      </c>
      <c r="C16" s="16">
        <v>74.921297174000003</v>
      </c>
      <c r="D16" s="58">
        <v>3.8615501199999999E-2</v>
      </c>
      <c r="E16" s="58">
        <v>1.5328528916999999</v>
      </c>
      <c r="F16" s="16">
        <v>73.185010399000006</v>
      </c>
      <c r="G16" s="58">
        <v>3.9296420300000003E-2</v>
      </c>
      <c r="H16" s="13">
        <v>6.4399999999999999E-2</v>
      </c>
      <c r="I16" s="13">
        <v>9.6478999999999999</v>
      </c>
      <c r="J16" s="13">
        <v>0.10925</v>
      </c>
      <c r="K16" s="13">
        <v>-0.2024</v>
      </c>
      <c r="L16" s="13">
        <v>8.9481000000000002</v>
      </c>
      <c r="M16" s="13">
        <v>0.12268</v>
      </c>
      <c r="N16" s="7"/>
      <c r="O16" s="41">
        <v>51</v>
      </c>
      <c r="P16" s="38">
        <v>-0.35210000000000002</v>
      </c>
      <c r="Q16" s="40">
        <v>3.5375999999999999</v>
      </c>
      <c r="R16" s="40">
        <v>8.831E-2</v>
      </c>
      <c r="S16" s="15">
        <v>-0.38329999999999997</v>
      </c>
      <c r="T16" s="15">
        <v>3.5636000000000001</v>
      </c>
      <c r="U16" s="15">
        <v>9.0759999999999993E-2</v>
      </c>
      <c r="V16" s="30"/>
      <c r="W16" s="44">
        <v>35.5</v>
      </c>
      <c r="X16" s="44">
        <v>-1.4426289569999999</v>
      </c>
      <c r="Y16" s="44">
        <v>16.038758957999999</v>
      </c>
      <c r="Z16" s="44">
        <v>7.2989550799999997E-2</v>
      </c>
      <c r="AA16" s="44">
        <v>-2.0032961020000002</v>
      </c>
      <c r="AB16" s="44">
        <v>15.745256400000001</v>
      </c>
      <c r="AC16" s="44">
        <v>7.8876894599999997E-2</v>
      </c>
      <c r="AE16" s="18">
        <v>12</v>
      </c>
      <c r="AF16" s="18">
        <v>1</v>
      </c>
      <c r="AG16" s="18">
        <v>46.066099999999999</v>
      </c>
      <c r="AH16" s="18">
        <v>2.7890000000000002E-2</v>
      </c>
      <c r="AI16" s="18">
        <v>1</v>
      </c>
      <c r="AJ16" s="18">
        <v>44.896500000000003</v>
      </c>
      <c r="AK16" s="18">
        <v>3.0269999999999998E-2</v>
      </c>
    </row>
    <row r="17" spans="1:37">
      <c r="A17" s="25">
        <v>13</v>
      </c>
      <c r="B17" s="58">
        <v>-0.75390810699999999</v>
      </c>
      <c r="C17" s="16">
        <v>76.118375357999994</v>
      </c>
      <c r="D17" s="58">
        <v>3.8703461100000003E-2</v>
      </c>
      <c r="E17" s="58">
        <v>1.5155094695</v>
      </c>
      <c r="F17" s="16">
        <v>74.395643785999994</v>
      </c>
      <c r="G17" s="58">
        <v>3.93698746E-2</v>
      </c>
      <c r="H17" s="13">
        <v>5.6300000000000003E-2</v>
      </c>
      <c r="I17" s="13">
        <v>9.8749000000000002</v>
      </c>
      <c r="J17" s="13">
        <v>0.10949</v>
      </c>
      <c r="K17" s="13">
        <v>-0.21579999999999999</v>
      </c>
      <c r="L17" s="13">
        <v>9.1699000000000002</v>
      </c>
      <c r="M17" s="13">
        <v>0.12282999999999999</v>
      </c>
      <c r="N17" s="7"/>
      <c r="O17" s="41">
        <v>51.5</v>
      </c>
      <c r="P17" s="38">
        <v>-0.35210000000000002</v>
      </c>
      <c r="Q17" s="40">
        <v>3.6476999999999999</v>
      </c>
      <c r="R17" s="40">
        <v>8.8010000000000005E-2</v>
      </c>
      <c r="S17" s="15">
        <v>-0.38329999999999997</v>
      </c>
      <c r="T17" s="15">
        <v>3.6753999999999998</v>
      </c>
      <c r="U17" s="15">
        <v>9.0800000000000006E-2</v>
      </c>
      <c r="V17" s="30"/>
      <c r="W17" s="44">
        <v>36.5</v>
      </c>
      <c r="X17" s="44">
        <v>-1.419991255</v>
      </c>
      <c r="Y17" s="44">
        <v>16.000304012000001</v>
      </c>
      <c r="Z17" s="44">
        <v>7.2634432299999996E-2</v>
      </c>
      <c r="AA17" s="44">
        <v>-2.0968289370000002</v>
      </c>
      <c r="AB17" s="44">
        <v>15.699241878</v>
      </c>
      <c r="AC17" s="44">
        <v>7.8605255099999993E-2</v>
      </c>
      <c r="AE17" s="18">
        <v>13</v>
      </c>
      <c r="AF17" s="18">
        <v>1</v>
      </c>
      <c r="AG17" s="18">
        <v>46.339500000000001</v>
      </c>
      <c r="AH17" s="18">
        <v>2.7890000000000002E-2</v>
      </c>
      <c r="AI17" s="18">
        <v>1</v>
      </c>
      <c r="AJ17" s="18">
        <v>45.175199999999997</v>
      </c>
      <c r="AK17" s="18">
        <v>3.0190000000000002E-2</v>
      </c>
    </row>
    <row r="18" spans="1:37">
      <c r="A18" s="25">
        <v>14</v>
      </c>
      <c r="B18" s="58">
        <v>-0.60126352299999997</v>
      </c>
      <c r="C18" s="16">
        <v>77.264799111000002</v>
      </c>
      <c r="D18" s="58">
        <v>3.8810557099999997E-2</v>
      </c>
      <c r="E18" s="58">
        <v>1.4907650275</v>
      </c>
      <c r="F18" s="16">
        <v>75.557854397</v>
      </c>
      <c r="G18" s="58">
        <v>3.9459832100000002E-2</v>
      </c>
      <c r="H18" s="13">
        <v>4.87E-2</v>
      </c>
      <c r="I18" s="13">
        <v>10.0953</v>
      </c>
      <c r="J18" s="13">
        <v>0.10976</v>
      </c>
      <c r="K18" s="13">
        <v>-0.2278</v>
      </c>
      <c r="L18" s="13">
        <v>9.3870000000000005</v>
      </c>
      <c r="M18" s="13">
        <v>0.12293999999999999</v>
      </c>
      <c r="N18" s="7"/>
      <c r="O18" s="41">
        <v>52</v>
      </c>
      <c r="P18" s="38">
        <v>-0.35210000000000002</v>
      </c>
      <c r="Q18" s="40">
        <v>3.762</v>
      </c>
      <c r="R18" s="40">
        <v>8.7709999999999996E-2</v>
      </c>
      <c r="S18" s="15">
        <v>-0.38329999999999997</v>
      </c>
      <c r="T18" s="15">
        <v>3.7911000000000001</v>
      </c>
      <c r="U18" s="15">
        <v>9.085E-2</v>
      </c>
      <c r="V18" s="30"/>
      <c r="W18" s="44">
        <v>37.5</v>
      </c>
      <c r="X18" s="44">
        <v>-1.4042776189999999</v>
      </c>
      <c r="Y18" s="44">
        <v>15.963042771</v>
      </c>
      <c r="Z18" s="44">
        <v>7.2327648999999994E-2</v>
      </c>
      <c r="AA18" s="44">
        <v>-2.189211877</v>
      </c>
      <c r="AB18" s="44">
        <v>15.655232823</v>
      </c>
      <c r="AC18" s="44">
        <v>7.8378696400000003E-2</v>
      </c>
      <c r="AE18" s="18">
        <v>14</v>
      </c>
      <c r="AF18" s="18">
        <v>1</v>
      </c>
      <c r="AG18" s="18">
        <v>46.584400000000002</v>
      </c>
      <c r="AH18" s="18">
        <v>2.7910000000000001E-2</v>
      </c>
      <c r="AI18" s="18">
        <v>1</v>
      </c>
      <c r="AJ18" s="18">
        <v>45.426499999999997</v>
      </c>
      <c r="AK18" s="18">
        <v>3.0120000000000001E-2</v>
      </c>
    </row>
    <row r="19" spans="1:37">
      <c r="A19" s="25">
        <v>15</v>
      </c>
      <c r="B19" s="58">
        <v>-0.44680503900000001</v>
      </c>
      <c r="C19" s="16">
        <v>78.366223086999995</v>
      </c>
      <c r="D19" s="58">
        <v>3.8931783800000001E-2</v>
      </c>
      <c r="E19" s="58">
        <v>1.460458255</v>
      </c>
      <c r="F19" s="16">
        <v>76.676858713000001</v>
      </c>
      <c r="G19" s="58">
        <v>3.9562381799999997E-2</v>
      </c>
      <c r="H19" s="13">
        <v>4.1300000000000003E-2</v>
      </c>
      <c r="I19" s="13">
        <v>10.3108</v>
      </c>
      <c r="J19" s="13">
        <v>0.11007</v>
      </c>
      <c r="K19" s="13">
        <v>-0.2384</v>
      </c>
      <c r="L19" s="13">
        <v>9.6007999999999996</v>
      </c>
      <c r="M19" s="13">
        <v>0.12299</v>
      </c>
      <c r="N19" s="7"/>
      <c r="O19" s="41">
        <v>52.5</v>
      </c>
      <c r="P19" s="38">
        <v>-0.35210000000000002</v>
      </c>
      <c r="Q19" s="40">
        <v>3.8814000000000002</v>
      </c>
      <c r="R19" s="40">
        <v>8.7410000000000002E-2</v>
      </c>
      <c r="S19" s="15">
        <v>-0.38329999999999997</v>
      </c>
      <c r="T19" s="15">
        <v>3.9104999999999999</v>
      </c>
      <c r="U19" s="15">
        <v>9.0889999999999999E-2</v>
      </c>
      <c r="V19" s="30"/>
      <c r="W19" s="44">
        <v>38.5</v>
      </c>
      <c r="X19" s="44">
        <v>-1.3958631699999999</v>
      </c>
      <c r="Y19" s="44">
        <v>15.926954175000001</v>
      </c>
      <c r="Z19" s="44">
        <v>7.2068640099999998E-2</v>
      </c>
      <c r="AA19" s="44">
        <v>-2.2799919819999999</v>
      </c>
      <c r="AB19" s="44">
        <v>15.613213709</v>
      </c>
      <c r="AC19" s="44">
        <v>7.8196674300000005E-2</v>
      </c>
      <c r="AE19" s="18">
        <v>15</v>
      </c>
      <c r="AF19" s="18">
        <v>1</v>
      </c>
      <c r="AG19" s="18">
        <v>46.805999999999997</v>
      </c>
      <c r="AH19" s="18">
        <v>2.792E-2</v>
      </c>
      <c r="AI19" s="18">
        <v>1</v>
      </c>
      <c r="AJ19" s="18">
        <v>45.655099999999997</v>
      </c>
      <c r="AK19" s="18">
        <v>3.006E-2</v>
      </c>
    </row>
    <row r="20" spans="1:37">
      <c r="A20" s="25">
        <v>16</v>
      </c>
      <c r="B20" s="58">
        <v>-0.29197477199999999</v>
      </c>
      <c r="C20" s="16">
        <v>79.427340501000003</v>
      </c>
      <c r="D20" s="58">
        <v>3.9063356299999998E-2</v>
      </c>
      <c r="E20" s="58">
        <v>1.4260060091</v>
      </c>
      <c r="F20" s="16">
        <v>77.757009855999996</v>
      </c>
      <c r="G20" s="58">
        <v>3.96745415E-2</v>
      </c>
      <c r="H20" s="13">
        <v>3.4299999999999997E-2</v>
      </c>
      <c r="I20" s="13">
        <v>10.5228</v>
      </c>
      <c r="J20" s="13">
        <v>0.11040999999999999</v>
      </c>
      <c r="K20" s="13">
        <v>-0.24779999999999999</v>
      </c>
      <c r="L20" s="13">
        <v>9.8124000000000002</v>
      </c>
      <c r="M20" s="13">
        <v>0.12303</v>
      </c>
      <c r="N20" s="7"/>
      <c r="O20" s="41">
        <v>53</v>
      </c>
      <c r="P20" s="38">
        <v>-0.35210000000000002</v>
      </c>
      <c r="Q20" s="40">
        <v>4.0060000000000002</v>
      </c>
      <c r="R20" s="40">
        <v>8.7110000000000007E-2</v>
      </c>
      <c r="S20" s="15">
        <v>-0.38329999999999997</v>
      </c>
      <c r="T20" s="15">
        <v>4.0331999999999999</v>
      </c>
      <c r="U20" s="15">
        <v>9.0929999999999997E-2</v>
      </c>
      <c r="V20" s="30"/>
      <c r="W20" s="44">
        <v>39.5</v>
      </c>
      <c r="X20" s="44">
        <v>-1.394935252</v>
      </c>
      <c r="Y20" s="44">
        <v>15.892025816</v>
      </c>
      <c r="Z20" s="44">
        <v>7.1856805199999998E-2</v>
      </c>
      <c r="AA20" s="44">
        <v>-2.368732949</v>
      </c>
      <c r="AB20" s="44">
        <v>15.573168427000001</v>
      </c>
      <c r="AC20" s="44">
        <v>7.8058666999999998E-2</v>
      </c>
      <c r="AE20" s="18">
        <v>16</v>
      </c>
      <c r="AF20" s="18">
        <v>1</v>
      </c>
      <c r="AG20" s="18">
        <v>47.008800000000001</v>
      </c>
      <c r="AH20" s="18">
        <v>2.7949999999999999E-2</v>
      </c>
      <c r="AI20" s="18">
        <v>1</v>
      </c>
      <c r="AJ20" s="18">
        <v>45.865000000000002</v>
      </c>
      <c r="AK20" s="18">
        <v>2.9989999999999999E-2</v>
      </c>
    </row>
    <row r="21" spans="1:37">
      <c r="A21" s="25">
        <v>17</v>
      </c>
      <c r="B21" s="58">
        <v>-0.13784767000000001</v>
      </c>
      <c r="C21" s="16">
        <v>80.452094919000004</v>
      </c>
      <c r="D21" s="58">
        <v>3.9202381600000002E-2</v>
      </c>
      <c r="E21" s="58">
        <v>1.3885070954000001</v>
      </c>
      <c r="F21" s="16">
        <v>78.801984055999995</v>
      </c>
      <c r="G21" s="58">
        <v>3.97940102E-2</v>
      </c>
      <c r="H21" s="13">
        <v>2.75E-2</v>
      </c>
      <c r="I21" s="13">
        <v>10.7319</v>
      </c>
      <c r="J21" s="13">
        <v>0.11079</v>
      </c>
      <c r="K21" s="13">
        <v>-0.25619999999999998</v>
      </c>
      <c r="L21" s="13">
        <v>10.022600000000001</v>
      </c>
      <c r="M21" s="13">
        <v>0.12306</v>
      </c>
      <c r="N21" s="7"/>
      <c r="O21" s="41">
        <v>53.5</v>
      </c>
      <c r="P21" s="38">
        <v>-0.35210000000000002</v>
      </c>
      <c r="Q21" s="40">
        <v>4.1353999999999997</v>
      </c>
      <c r="R21" s="40">
        <v>8.6809999999999998E-2</v>
      </c>
      <c r="S21" s="15">
        <v>-0.38329999999999997</v>
      </c>
      <c r="T21" s="15">
        <v>4.1590999999999996</v>
      </c>
      <c r="U21" s="15">
        <v>9.0980000000000005E-2</v>
      </c>
      <c r="V21" s="30"/>
      <c r="W21" s="44">
        <v>40.5</v>
      </c>
      <c r="X21" s="44">
        <v>-1.4016715959999999</v>
      </c>
      <c r="Y21" s="44">
        <v>15.858240929000001</v>
      </c>
      <c r="Z21" s="44">
        <v>7.1691277999999997E-2</v>
      </c>
      <c r="AA21" s="44">
        <v>-2.4550213140000001</v>
      </c>
      <c r="AB21" s="44">
        <v>15.53508019</v>
      </c>
      <c r="AC21" s="44">
        <v>7.7964169E-2</v>
      </c>
      <c r="AE21" s="18">
        <v>17</v>
      </c>
      <c r="AF21" s="18">
        <v>1</v>
      </c>
      <c r="AG21" s="18">
        <v>47.196199999999997</v>
      </c>
      <c r="AH21" s="18">
        <v>2.7969999999999998E-2</v>
      </c>
      <c r="AI21" s="18">
        <v>1</v>
      </c>
      <c r="AJ21" s="18">
        <v>46.059800000000003</v>
      </c>
      <c r="AK21" s="18">
        <v>2.9929999999999998E-2</v>
      </c>
    </row>
    <row r="22" spans="1:37">
      <c r="A22" s="25">
        <v>18</v>
      </c>
      <c r="B22" s="58">
        <v>1.4776154999999999E-2</v>
      </c>
      <c r="C22" s="16">
        <v>81.443836034</v>
      </c>
      <c r="D22" s="58">
        <v>3.9346628500000001E-2</v>
      </c>
      <c r="E22" s="58">
        <v>1.3488181274</v>
      </c>
      <c r="F22" s="16">
        <v>79.814918523000003</v>
      </c>
      <c r="G22" s="58">
        <v>3.9918994300000003E-2</v>
      </c>
      <c r="H22" s="13">
        <v>2.1100000000000001E-2</v>
      </c>
      <c r="I22" s="13">
        <v>10.938499999999999</v>
      </c>
      <c r="J22" s="13">
        <v>0.11119</v>
      </c>
      <c r="K22" s="13">
        <v>-0.26369999999999999</v>
      </c>
      <c r="L22" s="13">
        <v>10.2315</v>
      </c>
      <c r="M22" s="13">
        <v>0.12309</v>
      </c>
      <c r="N22" s="7"/>
      <c r="O22" s="41">
        <v>54</v>
      </c>
      <c r="P22" s="38">
        <v>-0.35210000000000002</v>
      </c>
      <c r="Q22" s="40">
        <v>4.2693000000000003</v>
      </c>
      <c r="R22" s="40">
        <v>8.6510000000000004E-2</v>
      </c>
      <c r="S22" s="15">
        <v>-0.38329999999999997</v>
      </c>
      <c r="T22" s="15">
        <v>4.2874999999999996</v>
      </c>
      <c r="U22" s="15">
        <v>9.1020000000000004E-2</v>
      </c>
      <c r="V22" s="30"/>
      <c r="W22" s="44">
        <v>41.5</v>
      </c>
      <c r="X22" s="44">
        <v>-1.416100312</v>
      </c>
      <c r="Y22" s="44">
        <v>15.825588223</v>
      </c>
      <c r="Z22" s="44">
        <v>7.1571093299999999E-2</v>
      </c>
      <c r="AA22" s="44">
        <v>-2.538471972</v>
      </c>
      <c r="AB22" s="44">
        <v>15.498931449000001</v>
      </c>
      <c r="AC22" s="44">
        <v>7.7912683699999999E-2</v>
      </c>
      <c r="AE22" s="18">
        <v>18</v>
      </c>
      <c r="AF22" s="18">
        <v>1</v>
      </c>
      <c r="AG22" s="18">
        <v>47.371099999999998</v>
      </c>
      <c r="AH22" s="18">
        <v>2.8000000000000001E-2</v>
      </c>
      <c r="AI22" s="18">
        <v>1</v>
      </c>
      <c r="AJ22" s="18">
        <v>46.242400000000004</v>
      </c>
      <c r="AK22" s="18">
        <v>2.9870000000000001E-2</v>
      </c>
    </row>
    <row r="23" spans="1:37">
      <c r="A23" s="25">
        <v>19</v>
      </c>
      <c r="B23" s="58">
        <v>0.16530416910000001</v>
      </c>
      <c r="C23" s="16">
        <v>82.405436433999995</v>
      </c>
      <c r="D23" s="58">
        <v>3.9494364699999999E-2</v>
      </c>
      <c r="E23" s="58">
        <v>1.3076096543</v>
      </c>
      <c r="F23" s="16">
        <v>80.798515316000007</v>
      </c>
      <c r="G23" s="58">
        <v>4.0048083800000002E-2</v>
      </c>
      <c r="H23" s="13">
        <v>1.4800000000000001E-2</v>
      </c>
      <c r="I23" s="13">
        <v>11.143000000000001</v>
      </c>
      <c r="J23" s="13">
        <v>0.11164</v>
      </c>
      <c r="K23" s="13">
        <v>-0.27029999999999998</v>
      </c>
      <c r="L23" s="13">
        <v>10.439299999999999</v>
      </c>
      <c r="M23" s="13">
        <v>0.12315</v>
      </c>
      <c r="N23" s="7"/>
      <c r="O23" s="41">
        <v>54.5</v>
      </c>
      <c r="P23" s="38">
        <v>-0.35210000000000002</v>
      </c>
      <c r="Q23" s="40">
        <v>4.4066000000000001</v>
      </c>
      <c r="R23" s="40">
        <v>8.6209999999999995E-2</v>
      </c>
      <c r="S23" s="15">
        <v>-0.38329999999999997</v>
      </c>
      <c r="T23" s="15">
        <v>4.4179000000000004</v>
      </c>
      <c r="U23" s="15">
        <v>9.1060000000000002E-2</v>
      </c>
      <c r="V23" s="30"/>
      <c r="W23" s="44">
        <v>42.5</v>
      </c>
      <c r="X23" s="44">
        <v>-1.438164899</v>
      </c>
      <c r="Y23" s="44">
        <v>15.794057282000001</v>
      </c>
      <c r="Z23" s="44">
        <v>7.1495113099999993E-2</v>
      </c>
      <c r="AA23" s="44">
        <v>-2.618732901</v>
      </c>
      <c r="AB23" s="44">
        <v>15.464703844000001</v>
      </c>
      <c r="AC23" s="44">
        <v>7.7903715600000006E-2</v>
      </c>
      <c r="AE23" s="18">
        <v>19</v>
      </c>
      <c r="AF23" s="18">
        <v>1</v>
      </c>
      <c r="AG23" s="18">
        <v>47.535699999999999</v>
      </c>
      <c r="AH23" s="18">
        <v>2.8029999999999999E-2</v>
      </c>
      <c r="AI23" s="18">
        <v>1</v>
      </c>
      <c r="AJ23" s="18">
        <v>46.415199999999999</v>
      </c>
      <c r="AK23" s="18">
        <v>2.9819999999999999E-2</v>
      </c>
    </row>
    <row r="24" spans="1:37">
      <c r="A24" s="25">
        <v>20</v>
      </c>
      <c r="B24" s="58">
        <v>0.31330180860000001</v>
      </c>
      <c r="C24" s="16">
        <v>83.339380626999997</v>
      </c>
      <c r="D24" s="58">
        <v>3.9644237899999997E-2</v>
      </c>
      <c r="E24" s="58">
        <v>1.2654081485999999</v>
      </c>
      <c r="F24" s="16">
        <v>81.755120921</v>
      </c>
      <c r="G24" s="58">
        <v>4.01801621E-2</v>
      </c>
      <c r="H24" s="13">
        <v>8.6999999999999994E-3</v>
      </c>
      <c r="I24" s="13">
        <v>11.3462</v>
      </c>
      <c r="J24" s="13">
        <v>0.11211</v>
      </c>
      <c r="K24" s="13">
        <v>-0.2762</v>
      </c>
      <c r="L24" s="13">
        <v>10.6464</v>
      </c>
      <c r="M24" s="13">
        <v>0.12323000000000001</v>
      </c>
      <c r="N24" s="7"/>
      <c r="O24" s="41">
        <v>55</v>
      </c>
      <c r="P24" s="38">
        <v>-0.35210000000000002</v>
      </c>
      <c r="Q24" s="40">
        <v>4.5467000000000004</v>
      </c>
      <c r="R24" s="40">
        <v>8.5919999999999996E-2</v>
      </c>
      <c r="S24" s="15">
        <v>-0.38329999999999997</v>
      </c>
      <c r="T24" s="15">
        <v>4.5498000000000003</v>
      </c>
      <c r="U24" s="15">
        <v>9.11E-2</v>
      </c>
      <c r="V24" s="30"/>
      <c r="W24" s="44">
        <v>43.5</v>
      </c>
      <c r="X24" s="44">
        <v>-1.4676690320000001</v>
      </c>
      <c r="Y24" s="44">
        <v>15.763642549</v>
      </c>
      <c r="Z24" s="44">
        <v>7.14621062E-2</v>
      </c>
      <c r="AA24" s="44">
        <v>-2.6954889729999998</v>
      </c>
      <c r="AB24" s="44">
        <v>15.432378168</v>
      </c>
      <c r="AC24" s="44">
        <v>7.7936762800000003E-2</v>
      </c>
      <c r="AE24" s="18">
        <v>20</v>
      </c>
      <c r="AF24" s="18">
        <v>1</v>
      </c>
      <c r="AG24" s="18">
        <v>47.691899999999997</v>
      </c>
      <c r="AH24" s="18">
        <v>2.8060000000000002E-2</v>
      </c>
      <c r="AI24" s="18">
        <v>1</v>
      </c>
      <c r="AJ24" s="18">
        <v>46.580100000000002</v>
      </c>
      <c r="AK24" s="18">
        <v>2.9770000000000001E-2</v>
      </c>
    </row>
    <row r="25" spans="1:37">
      <c r="A25" s="25">
        <v>21</v>
      </c>
      <c r="B25" s="58">
        <v>0.45845547069999998</v>
      </c>
      <c r="C25" s="16">
        <v>84.247833944000007</v>
      </c>
      <c r="D25" s="58">
        <v>3.9795189100000003E-2</v>
      </c>
      <c r="E25" s="58">
        <v>1.2226277319000001</v>
      </c>
      <c r="F25" s="16">
        <v>82.686788097999994</v>
      </c>
      <c r="G25" s="58">
        <v>4.0314339599999999E-2</v>
      </c>
      <c r="H25" s="13">
        <v>2.8999999999999998E-3</v>
      </c>
      <c r="I25" s="13">
        <v>11.5486</v>
      </c>
      <c r="J25" s="13">
        <v>0.11261</v>
      </c>
      <c r="K25" s="13">
        <v>-0.28149999999999997</v>
      </c>
      <c r="L25" s="13">
        <v>10.853400000000001</v>
      </c>
      <c r="M25" s="13">
        <v>0.12335</v>
      </c>
      <c r="N25" s="7"/>
      <c r="O25" s="41">
        <v>55.5</v>
      </c>
      <c r="P25" s="38">
        <v>-0.35210000000000002</v>
      </c>
      <c r="Q25" s="40">
        <v>4.6891999999999996</v>
      </c>
      <c r="R25" s="40">
        <v>8.5629999999999998E-2</v>
      </c>
      <c r="S25" s="15">
        <v>-0.38329999999999997</v>
      </c>
      <c r="T25" s="15">
        <v>4.6826999999999996</v>
      </c>
      <c r="U25" s="15">
        <v>9.1139999999999999E-2</v>
      </c>
      <c r="V25" s="30"/>
      <c r="W25" s="44">
        <v>44.5</v>
      </c>
      <c r="X25" s="44">
        <v>-1.504376347</v>
      </c>
      <c r="Y25" s="44">
        <v>15.734336684000001</v>
      </c>
      <c r="Z25" s="44">
        <v>7.1470646200000001E-2</v>
      </c>
      <c r="AA25" s="44">
        <v>-2.7684648159999998</v>
      </c>
      <c r="AB25" s="44">
        <v>15.401934364000001</v>
      </c>
      <c r="AC25" s="44">
        <v>7.8011309000000001E-2</v>
      </c>
      <c r="AE25" s="18">
        <v>21</v>
      </c>
      <c r="AF25" s="18">
        <v>1</v>
      </c>
      <c r="AG25" s="18">
        <v>47.840800000000002</v>
      </c>
      <c r="AH25" s="18">
        <v>2.81E-2</v>
      </c>
      <c r="AI25" s="18">
        <v>1</v>
      </c>
      <c r="AJ25" s="18">
        <v>46.738399999999999</v>
      </c>
      <c r="AK25" s="18">
        <v>2.972E-2</v>
      </c>
    </row>
    <row r="26" spans="1:37">
      <c r="A26" s="25">
        <v>22</v>
      </c>
      <c r="B26" s="58">
        <v>0.60054463079999998</v>
      </c>
      <c r="C26" s="16">
        <v>85.132696574999997</v>
      </c>
      <c r="D26" s="58">
        <v>3.9946387700000002E-2</v>
      </c>
      <c r="E26" s="58">
        <v>1.1795943654000001</v>
      </c>
      <c r="F26" s="16">
        <v>83.595324610000006</v>
      </c>
      <c r="G26" s="58">
        <v>4.0449904000000002E-2</v>
      </c>
      <c r="H26" s="13">
        <v>-2.8E-3</v>
      </c>
      <c r="I26" s="13">
        <v>11.750400000000001</v>
      </c>
      <c r="J26" s="13">
        <v>0.11314</v>
      </c>
      <c r="K26" s="13">
        <v>-0.28620000000000001</v>
      </c>
      <c r="L26" s="13">
        <v>11.0608</v>
      </c>
      <c r="M26" s="13">
        <v>0.1235</v>
      </c>
      <c r="N26" s="7"/>
      <c r="O26" s="41">
        <v>56</v>
      </c>
      <c r="P26" s="38">
        <v>-0.35210000000000002</v>
      </c>
      <c r="Q26" s="40">
        <v>4.8338000000000001</v>
      </c>
      <c r="R26" s="40">
        <v>8.5349999999999995E-2</v>
      </c>
      <c r="S26" s="15">
        <v>-0.38329999999999997</v>
      </c>
      <c r="T26" s="15">
        <v>4.8162000000000003</v>
      </c>
      <c r="U26" s="15">
        <v>9.1179999999999997E-2</v>
      </c>
      <c r="V26" s="30"/>
      <c r="W26" s="44">
        <v>45.5</v>
      </c>
      <c r="X26" s="44">
        <v>-1.547942838</v>
      </c>
      <c r="Y26" s="44">
        <v>15.706135657000001</v>
      </c>
      <c r="Z26" s="44">
        <v>7.1519217699999998E-2</v>
      </c>
      <c r="AA26" s="44">
        <v>-2.8374266929999998</v>
      </c>
      <c r="AB26" s="44">
        <v>15.373351541</v>
      </c>
      <c r="AC26" s="44">
        <v>7.8126817200000004E-2</v>
      </c>
      <c r="AE26" s="18">
        <v>22</v>
      </c>
      <c r="AF26" s="18">
        <v>1</v>
      </c>
      <c r="AG26" s="18">
        <v>47.9833</v>
      </c>
      <c r="AH26" s="18">
        <v>2.8129999999999999E-2</v>
      </c>
      <c r="AI26" s="18">
        <v>1</v>
      </c>
      <c r="AJ26" s="18">
        <v>46.891300000000001</v>
      </c>
      <c r="AK26" s="18">
        <v>2.9669999999999998E-2</v>
      </c>
    </row>
    <row r="27" spans="1:37">
      <c r="A27" s="25">
        <v>23</v>
      </c>
      <c r="B27" s="58">
        <v>0.73943895260000003</v>
      </c>
      <c r="C27" s="16">
        <v>85.995648802999995</v>
      </c>
      <c r="D27" s="58">
        <v>4.0097180599999997E-2</v>
      </c>
      <c r="E27" s="58">
        <v>1.1365644482999999</v>
      </c>
      <c r="F27" s="16">
        <v>84.482332060000005</v>
      </c>
      <c r="G27" s="58">
        <v>4.0586282899999999E-2</v>
      </c>
      <c r="H27" s="13">
        <v>-8.3000000000000001E-3</v>
      </c>
      <c r="I27" s="13">
        <v>11.9514</v>
      </c>
      <c r="J27" s="13">
        <v>0.11369</v>
      </c>
      <c r="K27" s="13">
        <v>-0.2903</v>
      </c>
      <c r="L27" s="13">
        <v>11.268800000000001</v>
      </c>
      <c r="M27" s="13">
        <v>0.12368999999999999</v>
      </c>
      <c r="N27" s="7"/>
      <c r="O27" s="41">
        <v>56.5</v>
      </c>
      <c r="P27" s="38">
        <v>-0.35210000000000002</v>
      </c>
      <c r="Q27" s="40">
        <v>4.9795999999999996</v>
      </c>
      <c r="R27" s="40">
        <v>8.5070000000000007E-2</v>
      </c>
      <c r="S27" s="15">
        <v>-0.38329999999999997</v>
      </c>
      <c r="T27" s="15">
        <v>4.95</v>
      </c>
      <c r="U27" s="15">
        <v>9.1209999999999999E-2</v>
      </c>
      <c r="V27" s="30"/>
      <c r="W27" s="44">
        <v>46.5</v>
      </c>
      <c r="X27" s="44">
        <v>-1.597896397</v>
      </c>
      <c r="Y27" s="44">
        <v>15.679040623000001</v>
      </c>
      <c r="Z27" s="44">
        <v>7.1606276900000002E-2</v>
      </c>
      <c r="AA27" s="44">
        <v>-2.9021782049999998</v>
      </c>
      <c r="AB27" s="44">
        <v>15.346608415</v>
      </c>
      <c r="AC27" s="44">
        <v>7.8282739300000001E-2</v>
      </c>
      <c r="AE27" s="18">
        <v>23</v>
      </c>
      <c r="AF27" s="18">
        <v>1</v>
      </c>
      <c r="AG27" s="18">
        <v>48.120100000000001</v>
      </c>
      <c r="AH27" s="18">
        <v>2.8170000000000001E-2</v>
      </c>
      <c r="AI27" s="18">
        <v>1</v>
      </c>
      <c r="AJ27" s="18">
        <v>47.039099999999998</v>
      </c>
      <c r="AK27" s="18">
        <v>2.962E-2</v>
      </c>
    </row>
    <row r="28" spans="1:37">
      <c r="A28" s="25">
        <v>24</v>
      </c>
      <c r="B28" s="58">
        <v>0.87500044649999997</v>
      </c>
      <c r="C28" s="16">
        <v>86.838175097000004</v>
      </c>
      <c r="D28" s="58">
        <v>4.0247059699999997E-2</v>
      </c>
      <c r="E28" s="58">
        <v>1.0937319465999999</v>
      </c>
      <c r="F28" s="16">
        <v>85.349236238000003</v>
      </c>
      <c r="G28" s="58">
        <v>4.07230154E-2</v>
      </c>
      <c r="H28" s="13">
        <v>-1.37E-2</v>
      </c>
      <c r="I28" s="13">
        <v>12.1515</v>
      </c>
      <c r="J28" s="13">
        <v>0.11426</v>
      </c>
      <c r="K28" s="13">
        <v>-0.29409999999999997</v>
      </c>
      <c r="L28" s="13">
        <v>11.477499999999999</v>
      </c>
      <c r="M28" s="13">
        <v>0.1239</v>
      </c>
      <c r="N28" s="7"/>
      <c r="O28" s="41">
        <v>57</v>
      </c>
      <c r="P28" s="38">
        <v>-0.35210000000000002</v>
      </c>
      <c r="Q28" s="40">
        <v>5.1258999999999997</v>
      </c>
      <c r="R28" s="40">
        <v>8.4809999999999997E-2</v>
      </c>
      <c r="S28" s="15">
        <v>-0.38329999999999997</v>
      </c>
      <c r="T28" s="15">
        <v>5.0837000000000003</v>
      </c>
      <c r="U28" s="15">
        <v>9.1249999999999998E-2</v>
      </c>
      <c r="V28" s="30"/>
      <c r="W28" s="44">
        <v>47.5</v>
      </c>
      <c r="X28" s="44">
        <v>-1.6537322830000001</v>
      </c>
      <c r="Y28" s="44">
        <v>15.653051916000001</v>
      </c>
      <c r="Z28" s="44">
        <v>7.1730166999999997E-2</v>
      </c>
      <c r="AA28" s="44">
        <v>-2.962580386</v>
      </c>
      <c r="AB28" s="44">
        <v>15.321681814</v>
      </c>
      <c r="AC28" s="44">
        <v>7.8478448500000006E-2</v>
      </c>
      <c r="AE28" s="18">
        <v>24</v>
      </c>
      <c r="AF28" s="18">
        <v>1</v>
      </c>
      <c r="AG28" s="18">
        <v>48.2515</v>
      </c>
      <c r="AH28" s="18">
        <v>2.8209999999999999E-2</v>
      </c>
      <c r="AI28" s="18">
        <v>1</v>
      </c>
      <c r="AJ28" s="18">
        <v>47.182200000000002</v>
      </c>
      <c r="AK28" s="18">
        <v>2.9569999999999999E-2</v>
      </c>
    </row>
    <row r="29" spans="1:37">
      <c r="A29" s="25">
        <v>25</v>
      </c>
      <c r="B29" s="14">
        <v>1.0072080699999999</v>
      </c>
      <c r="C29" s="14">
        <v>86.861609340000001</v>
      </c>
      <c r="D29" s="14">
        <v>4.0395625999999997E-2</v>
      </c>
      <c r="E29" s="14">
        <v>1.0512729119999999</v>
      </c>
      <c r="F29" s="14">
        <v>85.397316900000007</v>
      </c>
      <c r="G29" s="14">
        <v>4.0859726999999998E-2</v>
      </c>
      <c r="H29" s="14">
        <v>-0.216501213</v>
      </c>
      <c r="I29" s="14">
        <v>12.74154396</v>
      </c>
      <c r="J29" s="14">
        <v>0.108166006</v>
      </c>
      <c r="K29" s="14">
        <v>-0.75220657000000002</v>
      </c>
      <c r="L29" s="14">
        <v>12.13455523</v>
      </c>
      <c r="M29" s="14">
        <v>0.107740345</v>
      </c>
      <c r="O29" s="42">
        <v>57.5</v>
      </c>
      <c r="P29" s="43">
        <v>-0.35210000000000002</v>
      </c>
      <c r="Q29" s="40">
        <v>5.2721</v>
      </c>
      <c r="R29" s="40">
        <v>8.455E-2</v>
      </c>
      <c r="S29" s="15">
        <v>-0.38329999999999997</v>
      </c>
      <c r="T29" s="15">
        <v>5.2172999999999998</v>
      </c>
      <c r="U29" s="15">
        <v>9.128E-2</v>
      </c>
      <c r="V29" s="30"/>
      <c r="W29" s="44">
        <v>48.5</v>
      </c>
      <c r="X29" s="44">
        <v>-1.714869347</v>
      </c>
      <c r="Y29" s="44">
        <v>15.628172692</v>
      </c>
      <c r="Z29" s="44">
        <v>7.1889213600000001E-2</v>
      </c>
      <c r="AA29" s="44">
        <v>-3.0185219870000002</v>
      </c>
      <c r="AB29" s="44">
        <v>15.298548972000001</v>
      </c>
      <c r="AC29" s="44">
        <v>7.8713324599999995E-2</v>
      </c>
      <c r="AE29" s="18">
        <v>25</v>
      </c>
      <c r="AF29" s="18">
        <v>1.4240848530000001</v>
      </c>
      <c r="AG29" s="18">
        <v>48.720646209999998</v>
      </c>
      <c r="AH29" s="18">
        <v>2.9242206999999999E-2</v>
      </c>
      <c r="AI29" s="18">
        <v>1.7116580299999999</v>
      </c>
      <c r="AJ29" s="18">
        <v>47.536876489999997</v>
      </c>
      <c r="AK29" s="18">
        <v>2.9478937E-2</v>
      </c>
    </row>
    <row r="30" spans="1:37">
      <c r="A30" s="25">
        <v>26</v>
      </c>
      <c r="B30" s="14">
        <v>0.83725135100000003</v>
      </c>
      <c r="C30" s="14">
        <v>87.65247282</v>
      </c>
      <c r="D30" s="14">
        <v>4.0577525000000003E-2</v>
      </c>
      <c r="E30" s="14">
        <v>1.0419511749999999</v>
      </c>
      <c r="F30" s="14">
        <v>86.290263179999997</v>
      </c>
      <c r="G30" s="14">
        <v>4.1142160999999997E-2</v>
      </c>
      <c r="H30" s="14">
        <v>-0.239790488</v>
      </c>
      <c r="I30" s="14">
        <v>12.88102276</v>
      </c>
      <c r="J30" s="14">
        <v>0.108274706</v>
      </c>
      <c r="K30" s="14">
        <v>-0.78423366000000005</v>
      </c>
      <c r="L30" s="14">
        <v>12.2910249</v>
      </c>
      <c r="M30" s="14">
        <v>0.10847701</v>
      </c>
      <c r="O30" s="42">
        <v>58</v>
      </c>
      <c r="P30" s="43">
        <v>-0.35210000000000002</v>
      </c>
      <c r="Q30" s="40">
        <v>5.4180000000000001</v>
      </c>
      <c r="R30" s="40">
        <v>8.43E-2</v>
      </c>
      <c r="S30" s="15">
        <v>-0.38329999999999997</v>
      </c>
      <c r="T30" s="15">
        <v>5.3506999999999998</v>
      </c>
      <c r="U30" s="15">
        <v>9.1300000000000006E-2</v>
      </c>
      <c r="V30" s="30"/>
      <c r="W30" s="44">
        <v>49.5</v>
      </c>
      <c r="X30" s="44">
        <v>-1.780673181</v>
      </c>
      <c r="Y30" s="44">
        <v>15.604407996999999</v>
      </c>
      <c r="Z30" s="44">
        <v>7.2081737300000004E-2</v>
      </c>
      <c r="AA30" s="44">
        <v>-3.069936555</v>
      </c>
      <c r="AB30" s="44">
        <v>15.277186178999999</v>
      </c>
      <c r="AC30" s="44">
        <v>7.8986693799999994E-2</v>
      </c>
      <c r="AE30" s="18">
        <v>26</v>
      </c>
      <c r="AF30" s="18">
        <v>1.5706212909999999</v>
      </c>
      <c r="AG30" s="18">
        <v>48.833666289999996</v>
      </c>
      <c r="AH30" s="18">
        <v>2.9505723000000001E-2</v>
      </c>
      <c r="AI30" s="18">
        <v>1.7925516159999999</v>
      </c>
      <c r="AJ30" s="18">
        <v>47.661183960000002</v>
      </c>
      <c r="AK30" s="18">
        <v>2.9666405999999999E-2</v>
      </c>
    </row>
    <row r="31" spans="1:37">
      <c r="A31" s="25">
        <v>27</v>
      </c>
      <c r="B31" s="14">
        <v>0.68149297499999995</v>
      </c>
      <c r="C31" s="14">
        <v>88.423264340000003</v>
      </c>
      <c r="D31" s="14">
        <v>4.0723122E-2</v>
      </c>
      <c r="E31" s="14">
        <v>1.0125922359999999</v>
      </c>
      <c r="F31" s="14">
        <v>87.157141820000007</v>
      </c>
      <c r="G31" s="14">
        <v>4.1349399000000002E-2</v>
      </c>
      <c r="H31" s="14">
        <v>-0.26631585299999999</v>
      </c>
      <c r="I31" s="14">
        <v>13.018423820000001</v>
      </c>
      <c r="J31" s="14">
        <v>0.108421025</v>
      </c>
      <c r="K31" s="14">
        <v>-0.81409582000000003</v>
      </c>
      <c r="L31" s="14">
        <v>12.44469258</v>
      </c>
      <c r="M31" s="14">
        <v>0.109280828</v>
      </c>
      <c r="N31" s="8"/>
      <c r="O31" s="41">
        <v>58.5</v>
      </c>
      <c r="P31" s="38">
        <v>-0.35210000000000002</v>
      </c>
      <c r="Q31" s="40">
        <v>5.5632000000000001</v>
      </c>
      <c r="R31" s="40">
        <v>8.4059999999999996E-2</v>
      </c>
      <c r="S31" s="15">
        <v>-0.38329999999999997</v>
      </c>
      <c r="T31" s="15">
        <v>5.4833999999999996</v>
      </c>
      <c r="U31" s="15">
        <v>9.1319999999999998E-2</v>
      </c>
      <c r="V31" s="30"/>
      <c r="W31" s="44">
        <v>50.5</v>
      </c>
      <c r="X31" s="44">
        <v>-1.8504684730000001</v>
      </c>
      <c r="Y31" s="44">
        <v>15.58176458</v>
      </c>
      <c r="Z31" s="44">
        <v>7.2306081300000005E-2</v>
      </c>
      <c r="AA31" s="44">
        <v>-3.1167958640000002</v>
      </c>
      <c r="AB31" s="44">
        <v>15.257569203999999</v>
      </c>
      <c r="AC31" s="44">
        <v>7.9297840499999994E-2</v>
      </c>
      <c r="AE31" s="18">
        <v>27</v>
      </c>
      <c r="AF31" s="18">
        <v>1.7153939979999999</v>
      </c>
      <c r="AG31" s="18">
        <v>48.939760890000002</v>
      </c>
      <c r="AH31" s="18">
        <v>2.9778322999999999E-2</v>
      </c>
      <c r="AI31" s="18">
        <v>1.867550375</v>
      </c>
      <c r="AJ31" s="18">
        <v>47.778651859999997</v>
      </c>
      <c r="AK31" s="18">
        <v>2.9860959999999999E-2</v>
      </c>
    </row>
    <row r="32" spans="1:37">
      <c r="A32" s="25">
        <v>28</v>
      </c>
      <c r="B32" s="14">
        <v>0.53877965400000005</v>
      </c>
      <c r="C32" s="14">
        <v>89.17549228</v>
      </c>
      <c r="D32" s="14">
        <v>4.0833194000000003E-2</v>
      </c>
      <c r="E32" s="14">
        <v>0.97054190900000004</v>
      </c>
      <c r="F32" s="14">
        <v>87.996018399999997</v>
      </c>
      <c r="G32" s="14">
        <v>4.1500427999999999E-2</v>
      </c>
      <c r="H32" s="14">
        <v>-0.29575496899999998</v>
      </c>
      <c r="I32" s="14">
        <v>13.1544966</v>
      </c>
      <c r="J32" s="14">
        <v>0.10860477</v>
      </c>
      <c r="K32" s="14">
        <v>-0.84193550399999995</v>
      </c>
      <c r="L32" s="14">
        <v>12.596223350000001</v>
      </c>
      <c r="M32" s="14">
        <v>0.110144488</v>
      </c>
      <c r="N32" s="7"/>
      <c r="O32" s="41">
        <v>59</v>
      </c>
      <c r="P32" s="38">
        <v>-0.35210000000000002</v>
      </c>
      <c r="Q32" s="40">
        <v>5.7073999999999998</v>
      </c>
      <c r="R32" s="40">
        <v>8.3830000000000002E-2</v>
      </c>
      <c r="S32" s="15">
        <v>-0.38329999999999997</v>
      </c>
      <c r="T32" s="15">
        <v>5.6151</v>
      </c>
      <c r="U32" s="15">
        <v>9.1340000000000005E-2</v>
      </c>
      <c r="V32" s="30"/>
      <c r="W32" s="44">
        <v>51.5</v>
      </c>
      <c r="X32" s="44">
        <v>-1.9235518650000001</v>
      </c>
      <c r="Y32" s="44">
        <v>15.560250666</v>
      </c>
      <c r="Z32" s="44">
        <v>7.2560636900000003E-2</v>
      </c>
      <c r="AA32" s="44">
        <v>-3.159107331</v>
      </c>
      <c r="AB32" s="44">
        <v>15.239673384</v>
      </c>
      <c r="AC32" s="44">
        <v>7.9646006000000005E-2</v>
      </c>
      <c r="AE32" s="18">
        <v>28</v>
      </c>
      <c r="AF32" s="18">
        <v>1.857652984</v>
      </c>
      <c r="AG32" s="18">
        <v>49.039453829999999</v>
      </c>
      <c r="AH32" s="18">
        <v>3.0058871000000001E-2</v>
      </c>
      <c r="AI32" s="18">
        <v>1.9370325799999999</v>
      </c>
      <c r="AJ32" s="18">
        <v>47.889792300000003</v>
      </c>
      <c r="AK32" s="18">
        <v>3.0061839E-2</v>
      </c>
    </row>
    <row r="33" spans="1:37">
      <c r="A33" s="25">
        <v>29</v>
      </c>
      <c r="B33" s="14">
        <v>0.40769715299999998</v>
      </c>
      <c r="C33" s="14">
        <v>89.910408529999998</v>
      </c>
      <c r="D33" s="14">
        <v>4.0909058999999998E-2</v>
      </c>
      <c r="E33" s="14">
        <v>0.92112998800000001</v>
      </c>
      <c r="F33" s="14">
        <v>88.805511499999994</v>
      </c>
      <c r="G33" s="14">
        <v>4.1610507999999997E-2</v>
      </c>
      <c r="H33" s="14">
        <v>-0.32772936800000002</v>
      </c>
      <c r="I33" s="14">
        <v>13.289896669999999</v>
      </c>
      <c r="J33" s="14">
        <v>0.10882568099999999</v>
      </c>
      <c r="K33" s="14">
        <v>-0.86788939799999998</v>
      </c>
      <c r="L33" s="14">
        <v>12.746209110000001</v>
      </c>
      <c r="M33" s="14">
        <v>0.11106081499999999</v>
      </c>
      <c r="N33" s="7"/>
      <c r="O33" s="41">
        <v>59.5</v>
      </c>
      <c r="P33" s="38">
        <v>-0.35210000000000002</v>
      </c>
      <c r="Q33" s="40">
        <v>5.8501000000000003</v>
      </c>
      <c r="R33" s="40">
        <v>8.362E-2</v>
      </c>
      <c r="S33" s="15">
        <v>-0.38329999999999997</v>
      </c>
      <c r="T33" s="15">
        <v>5.7454000000000001</v>
      </c>
      <c r="U33" s="15">
        <v>9.1350000000000001E-2</v>
      </c>
      <c r="V33" s="30"/>
      <c r="W33" s="44">
        <v>52.5</v>
      </c>
      <c r="X33" s="44">
        <v>-1.999220429</v>
      </c>
      <c r="Y33" s="44">
        <v>15.539874597000001</v>
      </c>
      <c r="Z33" s="44">
        <v>7.2843839699999996E-2</v>
      </c>
      <c r="AA33" s="44">
        <v>-3.1969110829999998</v>
      </c>
      <c r="AB33" s="44">
        <v>15.22347371</v>
      </c>
      <c r="AC33" s="44">
        <v>8.0030388699999996E-2</v>
      </c>
      <c r="AE33" s="18">
        <v>29</v>
      </c>
      <c r="AF33" s="18">
        <v>1.9968105629999999</v>
      </c>
      <c r="AG33" s="18">
        <v>49.13321432</v>
      </c>
      <c r="AH33" s="18">
        <v>3.0346384000000001E-2</v>
      </c>
      <c r="AI33" s="18">
        <v>2.001358669</v>
      </c>
      <c r="AJ33" s="18">
        <v>47.995064220000003</v>
      </c>
      <c r="AK33" s="18">
        <v>3.0268375E-2</v>
      </c>
    </row>
    <row r="34" spans="1:37">
      <c r="A34" s="25">
        <v>30</v>
      </c>
      <c r="B34" s="14">
        <v>0.28676245299999997</v>
      </c>
      <c r="C34" s="14">
        <v>90.629077620000004</v>
      </c>
      <c r="D34" s="14">
        <v>4.0952433000000003E-2</v>
      </c>
      <c r="E34" s="14">
        <v>0.86822139200000004</v>
      </c>
      <c r="F34" s="14">
        <v>89.584766889999997</v>
      </c>
      <c r="G34" s="14">
        <v>4.1691761000000001E-2</v>
      </c>
      <c r="H34" s="14">
        <v>-0.36181746799999998</v>
      </c>
      <c r="I34" s="14">
        <v>13.425194080000001</v>
      </c>
      <c r="J34" s="14">
        <v>0.109083424</v>
      </c>
      <c r="K34" s="14">
        <v>-0.89210264699999997</v>
      </c>
      <c r="L34" s="14">
        <v>12.895172179999999</v>
      </c>
      <c r="M34" s="14">
        <v>0.112022759</v>
      </c>
      <c r="N34" s="7"/>
      <c r="O34" s="41">
        <v>60</v>
      </c>
      <c r="P34" s="38">
        <v>-0.35210000000000002</v>
      </c>
      <c r="Q34" s="40">
        <v>5.9907000000000004</v>
      </c>
      <c r="R34" s="40">
        <v>8.3419999999999994E-2</v>
      </c>
      <c r="S34" s="15">
        <v>-0.38329999999999997</v>
      </c>
      <c r="T34" s="15">
        <v>5.8742000000000001</v>
      </c>
      <c r="U34" s="15">
        <v>9.1359999999999997E-2</v>
      </c>
      <c r="V34" s="30"/>
      <c r="W34" s="44">
        <v>53.5</v>
      </c>
      <c r="X34" s="44">
        <v>-2.0767071779999999</v>
      </c>
      <c r="Y34" s="44">
        <v>15.520649926999999</v>
      </c>
      <c r="Z34" s="44">
        <v>7.3154323500000007E-2</v>
      </c>
      <c r="AA34" s="44">
        <v>-3.2302767590000001</v>
      </c>
      <c r="AB34" s="44">
        <v>15.208944906999999</v>
      </c>
      <c r="AC34" s="44">
        <v>8.0450144900000006E-2</v>
      </c>
      <c r="AE34" s="18">
        <v>30</v>
      </c>
      <c r="AF34" s="18">
        <v>2.132411346</v>
      </c>
      <c r="AG34" s="18">
        <v>49.221464089999998</v>
      </c>
      <c r="AH34" s="18">
        <v>3.0640006000000001E-2</v>
      </c>
      <c r="AI34" s="18">
        <v>2.060870301</v>
      </c>
      <c r="AJ34" s="18">
        <v>48.09488048</v>
      </c>
      <c r="AK34" s="18">
        <v>3.0479985000000001E-2</v>
      </c>
    </row>
    <row r="35" spans="1:37">
      <c r="A35" s="25">
        <v>31</v>
      </c>
      <c r="B35" s="14">
        <v>0.174489485</v>
      </c>
      <c r="C35" s="14">
        <v>91.332423790000007</v>
      </c>
      <c r="D35" s="14">
        <v>4.0965330000000001E-2</v>
      </c>
      <c r="E35" s="14">
        <v>0.81454413000000003</v>
      </c>
      <c r="F35" s="14">
        <v>90.333417220000001</v>
      </c>
      <c r="G35" s="14">
        <v>4.1753680000000001E-2</v>
      </c>
      <c r="H35" s="14">
        <v>-0.39756808700000001</v>
      </c>
      <c r="I35" s="14">
        <v>13.56088113</v>
      </c>
      <c r="J35" s="14">
        <v>0.109377581</v>
      </c>
      <c r="K35" s="14">
        <v>-0.91471881700000002</v>
      </c>
      <c r="L35" s="14">
        <v>13.04357164</v>
      </c>
      <c r="M35" s="14">
        <v>0.113023467</v>
      </c>
      <c r="N35" s="7"/>
      <c r="O35" s="41">
        <v>60.5</v>
      </c>
      <c r="P35" s="38">
        <v>-0.35210000000000002</v>
      </c>
      <c r="Q35" s="40">
        <v>6.1284000000000001</v>
      </c>
      <c r="R35" s="40">
        <v>8.3239999999999995E-2</v>
      </c>
      <c r="S35" s="15">
        <v>-0.38329999999999997</v>
      </c>
      <c r="T35" s="15">
        <v>6.0014000000000003</v>
      </c>
      <c r="U35" s="15">
        <v>9.1370000000000007E-2</v>
      </c>
      <c r="V35" s="30"/>
      <c r="W35" s="44">
        <v>54.5</v>
      </c>
      <c r="X35" s="44">
        <v>-2.1553480170000001</v>
      </c>
      <c r="Y35" s="44">
        <v>15.502584267</v>
      </c>
      <c r="Z35" s="44">
        <v>7.3490666800000007E-2</v>
      </c>
      <c r="AA35" s="44">
        <v>-3.259300182</v>
      </c>
      <c r="AB35" s="44">
        <v>15.196061520000001</v>
      </c>
      <c r="AC35" s="44">
        <v>8.0904390500000006E-2</v>
      </c>
      <c r="AE35" s="18">
        <v>31</v>
      </c>
      <c r="AF35" s="18">
        <v>2.2641110090000001</v>
      </c>
      <c r="AG35" s="18">
        <v>49.304583479999998</v>
      </c>
      <c r="AH35" s="18">
        <v>3.0938991999999998E-2</v>
      </c>
      <c r="AI35" s="18">
        <v>2.1158899820000001</v>
      </c>
      <c r="AJ35" s="18">
        <v>48.189613649999998</v>
      </c>
      <c r="AK35" s="18">
        <v>3.0696149999999998E-2</v>
      </c>
    </row>
    <row r="36" spans="1:37">
      <c r="A36" s="25">
        <v>32</v>
      </c>
      <c r="B36" s="14">
        <v>6.9444520999999995E-2</v>
      </c>
      <c r="C36" s="14">
        <v>92.021271670000004</v>
      </c>
      <c r="D36" s="14">
        <v>4.0949975999999999E-2</v>
      </c>
      <c r="E36" s="14">
        <v>0.76195797700000001</v>
      </c>
      <c r="F36" s="14">
        <v>91.051543600000002</v>
      </c>
      <c r="G36" s="14">
        <v>4.1803562000000002E-2</v>
      </c>
      <c r="H36" s="14">
        <v>-0.434520252</v>
      </c>
      <c r="I36" s="14">
        <v>13.697378580000001</v>
      </c>
      <c r="J36" s="14">
        <v>0.10970764600000001</v>
      </c>
      <c r="K36" s="14">
        <v>-0.93587658399999996</v>
      </c>
      <c r="L36" s="14">
        <v>13.191808740000001</v>
      </c>
      <c r="M36" s="14">
        <v>0.114056328</v>
      </c>
      <c r="N36" s="7"/>
      <c r="O36" s="41">
        <v>61</v>
      </c>
      <c r="P36" s="38">
        <v>-0.35210000000000002</v>
      </c>
      <c r="Q36" s="40">
        <v>6.2632000000000003</v>
      </c>
      <c r="R36" s="40">
        <v>8.3080000000000001E-2</v>
      </c>
      <c r="S36" s="15">
        <v>-0.38329999999999997</v>
      </c>
      <c r="T36" s="15">
        <v>6.1269999999999998</v>
      </c>
      <c r="U36" s="15">
        <v>9.1370000000000007E-2</v>
      </c>
      <c r="V36" s="30"/>
      <c r="W36" s="44">
        <v>55.5</v>
      </c>
      <c r="X36" s="44">
        <v>-2.2344385519999999</v>
      </c>
      <c r="Y36" s="44">
        <v>15.485689732000001</v>
      </c>
      <c r="Z36" s="44">
        <v>7.3851671600000002E-2</v>
      </c>
      <c r="AA36" s="44">
        <v>-3.2840999630000001</v>
      </c>
      <c r="AB36" s="44">
        <v>15.184797987</v>
      </c>
      <c r="AC36" s="44">
        <v>8.1392202699999999E-2</v>
      </c>
      <c r="AE36" s="18">
        <v>32</v>
      </c>
      <c r="AF36" s="18">
        <v>2.3916580519999999</v>
      </c>
      <c r="AG36" s="18">
        <v>49.38291658</v>
      </c>
      <c r="AH36" s="18">
        <v>3.1242692999999998E-2</v>
      </c>
      <c r="AI36" s="18">
        <v>2.16672113</v>
      </c>
      <c r="AJ36" s="18">
        <v>48.279601100000001</v>
      </c>
      <c r="AK36" s="18">
        <v>3.0916413E-2</v>
      </c>
    </row>
    <row r="37" spans="1:37">
      <c r="A37" s="25">
        <v>33</v>
      </c>
      <c r="B37" s="14">
        <v>-2.9720564000000001E-2</v>
      </c>
      <c r="C37" s="14">
        <v>92.696379460000003</v>
      </c>
      <c r="D37" s="14">
        <v>4.0908737000000001E-2</v>
      </c>
      <c r="E37" s="14">
        <v>0.71166022799999995</v>
      </c>
      <c r="F37" s="14">
        <v>91.739635199999995</v>
      </c>
      <c r="G37" s="14">
        <v>4.1846882000000002E-2</v>
      </c>
      <c r="H37" s="14">
        <v>-0.47218875599999999</v>
      </c>
      <c r="I37" s="14">
        <v>13.835046220000001</v>
      </c>
      <c r="J37" s="14">
        <v>0.110073084</v>
      </c>
      <c r="K37" s="14">
        <v>-0.955723447</v>
      </c>
      <c r="L37" s="14">
        <v>13.34022934</v>
      </c>
      <c r="M37" s="14">
        <v>0.11511495300000001</v>
      </c>
      <c r="N37" s="7"/>
      <c r="O37" s="41">
        <v>61.5</v>
      </c>
      <c r="P37" s="38">
        <v>-0.35210000000000002</v>
      </c>
      <c r="Q37" s="40">
        <v>6.3954000000000004</v>
      </c>
      <c r="R37" s="40">
        <v>8.2919999999999994E-2</v>
      </c>
      <c r="S37" s="15">
        <v>-0.38329999999999997</v>
      </c>
      <c r="T37" s="15">
        <v>6.2511000000000001</v>
      </c>
      <c r="U37" s="15">
        <v>9.1359999999999997E-2</v>
      </c>
      <c r="V37" s="30"/>
      <c r="W37" s="44">
        <v>56.5</v>
      </c>
      <c r="X37" s="44">
        <v>-2.3133217230000001</v>
      </c>
      <c r="Y37" s="44">
        <v>15.469977177000001</v>
      </c>
      <c r="Z37" s="44">
        <v>7.4236234600000006E-2</v>
      </c>
      <c r="AA37" s="44">
        <v>-3.3048141499999999</v>
      </c>
      <c r="AB37" s="44">
        <v>15.175128708000001</v>
      </c>
      <c r="AC37" s="44">
        <v>8.1912623200000007E-2</v>
      </c>
      <c r="AE37" s="18">
        <v>33</v>
      </c>
      <c r="AF37" s="18">
        <v>2.5148782220000001</v>
      </c>
      <c r="AG37" s="18">
        <v>49.456775690000001</v>
      </c>
      <c r="AH37" s="18">
        <v>3.1550536999999997E-2</v>
      </c>
      <c r="AI37" s="18">
        <v>2.2136484400000001</v>
      </c>
      <c r="AJ37" s="18">
        <v>48.365149170000002</v>
      </c>
      <c r="AK37" s="18">
        <v>3.1140368000000002E-2</v>
      </c>
    </row>
    <row r="38" spans="1:37">
      <c r="A38" s="25">
        <v>34</v>
      </c>
      <c r="B38" s="14">
        <v>-0.124251789</v>
      </c>
      <c r="C38" s="14">
        <v>93.358465460000005</v>
      </c>
      <c r="D38" s="14">
        <v>4.0844062E-2</v>
      </c>
      <c r="E38" s="14">
        <v>0.66432337900000005</v>
      </c>
      <c r="F38" s="14">
        <v>92.398544290000004</v>
      </c>
      <c r="G38" s="14">
        <v>4.1887625999999997E-2</v>
      </c>
      <c r="H38" s="14">
        <v>-0.51011662700000004</v>
      </c>
      <c r="I38" s="14">
        <v>13.974182989999999</v>
      </c>
      <c r="J38" s="14">
        <v>0.11047325400000001</v>
      </c>
      <c r="K38" s="14">
        <v>-0.97438336299999995</v>
      </c>
      <c r="L38" s="14">
        <v>13.48913319</v>
      </c>
      <c r="M38" s="14">
        <v>0.116193327</v>
      </c>
      <c r="N38" s="7"/>
      <c r="O38" s="41">
        <v>62</v>
      </c>
      <c r="P38" s="38">
        <v>-0.35210000000000002</v>
      </c>
      <c r="Q38" s="40">
        <v>6.5251000000000001</v>
      </c>
      <c r="R38" s="40">
        <v>8.2790000000000002E-2</v>
      </c>
      <c r="S38" s="15">
        <v>-0.38329999999999997</v>
      </c>
      <c r="T38" s="15">
        <v>6.3738000000000001</v>
      </c>
      <c r="U38" s="15">
        <v>9.1350000000000001E-2</v>
      </c>
      <c r="V38" s="30"/>
      <c r="W38" s="44">
        <v>57.5</v>
      </c>
      <c r="X38" s="44">
        <v>-2.3913812729999999</v>
      </c>
      <c r="Y38" s="44">
        <v>15.455456915999999</v>
      </c>
      <c r="Z38" s="44">
        <v>7.4643373799999996E-2</v>
      </c>
      <c r="AA38" s="44">
        <v>-3.3215969539999999</v>
      </c>
      <c r="AB38" s="44">
        <v>15.167028107</v>
      </c>
      <c r="AC38" s="44">
        <v>8.2464660800000006E-2</v>
      </c>
      <c r="AE38" s="18">
        <v>34</v>
      </c>
      <c r="AF38" s="18">
        <v>2.6336612260000001</v>
      </c>
      <c r="AG38" s="18">
        <v>49.526445000000002</v>
      </c>
      <c r="AH38" s="18">
        <v>3.1862026000000002E-2</v>
      </c>
      <c r="AI38" s="18">
        <v>2.2569432159999998</v>
      </c>
      <c r="AJ38" s="18">
        <v>48.446537030000002</v>
      </c>
      <c r="AK38" s="18">
        <v>3.1367651000000003E-2</v>
      </c>
    </row>
    <row r="39" spans="1:37">
      <c r="A39" s="25">
        <v>35</v>
      </c>
      <c r="B39" s="14">
        <v>-0.21528839599999999</v>
      </c>
      <c r="C39" s="14">
        <v>94.008229229999998</v>
      </c>
      <c r="D39" s="14">
        <v>4.0758430999999998E-2</v>
      </c>
      <c r="E39" s="14">
        <v>0.62028510199999998</v>
      </c>
      <c r="F39" s="14">
        <v>93.029453919999995</v>
      </c>
      <c r="G39" s="14">
        <v>4.1928567999999999E-2</v>
      </c>
      <c r="H39" s="14">
        <v>-0.54788557900000001</v>
      </c>
      <c r="I39" s="14">
        <v>14.1150324</v>
      </c>
      <c r="J39" s="14">
        <v>0.1109074</v>
      </c>
      <c r="K39" s="14">
        <v>-0.99198075600000002</v>
      </c>
      <c r="L39" s="14">
        <v>13.63877446</v>
      </c>
      <c r="M39" s="14">
        <v>0.11728574999999999</v>
      </c>
      <c r="N39" s="7"/>
      <c r="O39" s="41">
        <v>62.5</v>
      </c>
      <c r="P39" s="38">
        <v>-0.35210000000000002</v>
      </c>
      <c r="Q39" s="40">
        <v>6.6527000000000003</v>
      </c>
      <c r="R39" s="40">
        <v>8.2659999999999997E-2</v>
      </c>
      <c r="S39" s="15">
        <v>-0.38329999999999997</v>
      </c>
      <c r="T39" s="15">
        <v>6.4947999999999997</v>
      </c>
      <c r="U39" s="15">
        <v>9.1329999999999995E-2</v>
      </c>
      <c r="V39" s="30"/>
      <c r="W39" s="44">
        <v>58.5</v>
      </c>
      <c r="X39" s="44">
        <v>-2.4680324910000002</v>
      </c>
      <c r="Y39" s="44">
        <v>15.442139608</v>
      </c>
      <c r="Z39" s="44">
        <v>7.5072263599999994E-2</v>
      </c>
      <c r="AA39" s="44">
        <v>-3.334615646</v>
      </c>
      <c r="AB39" s="44">
        <v>15.160470684</v>
      </c>
      <c r="AC39" s="44">
        <v>8.3047294600000002E-2</v>
      </c>
      <c r="AE39" s="18">
        <v>35</v>
      </c>
      <c r="AF39" s="18">
        <v>2.7479494450000002</v>
      </c>
      <c r="AG39" s="18">
        <v>49.592183849999998</v>
      </c>
      <c r="AH39" s="18">
        <v>3.2176719999999999E-2</v>
      </c>
      <c r="AI39" s="18">
        <v>2.2968440239999999</v>
      </c>
      <c r="AJ39" s="18">
        <v>48.524018939999998</v>
      </c>
      <c r="AK39" s="18">
        <v>3.1597938999999998E-2</v>
      </c>
    </row>
    <row r="40" spans="1:37">
      <c r="A40" s="25">
        <v>36</v>
      </c>
      <c r="B40" s="14">
        <v>-0.30385434</v>
      </c>
      <c r="C40" s="14">
        <v>94.646369809999996</v>
      </c>
      <c r="D40" s="14">
        <v>4.0654311999999998E-2</v>
      </c>
      <c r="E40" s="14">
        <v>0.57955630999999996</v>
      </c>
      <c r="F40" s="14">
        <v>93.633822780000003</v>
      </c>
      <c r="G40" s="14">
        <v>4.1971514000000001E-2</v>
      </c>
      <c r="H40" s="14">
        <v>-0.58507010999999998</v>
      </c>
      <c r="I40" s="14">
        <v>14.25779618</v>
      </c>
      <c r="J40" s="14">
        <v>0.111374787</v>
      </c>
      <c r="K40" s="14">
        <v>-1.0086407420000001</v>
      </c>
      <c r="L40" s="14">
        <v>13.78936547</v>
      </c>
      <c r="M40" s="14">
        <v>0.118386848</v>
      </c>
      <c r="N40" s="7"/>
      <c r="O40" s="41">
        <v>63</v>
      </c>
      <c r="P40" s="38">
        <v>-0.35210000000000002</v>
      </c>
      <c r="Q40" s="40">
        <v>6.7786</v>
      </c>
      <c r="R40" s="40">
        <v>8.2549999999999998E-2</v>
      </c>
      <c r="S40" s="15">
        <v>-0.38329999999999997</v>
      </c>
      <c r="T40" s="15">
        <v>6.6143999999999998</v>
      </c>
      <c r="U40" s="15">
        <v>9.1310000000000002E-2</v>
      </c>
      <c r="V40" s="30"/>
      <c r="W40" s="44">
        <v>59.5</v>
      </c>
      <c r="X40" s="44">
        <v>-2.5427815410000001</v>
      </c>
      <c r="Y40" s="44">
        <v>15.430032071999999</v>
      </c>
      <c r="Z40" s="44">
        <v>7.5522103699999996E-2</v>
      </c>
      <c r="AA40" s="44">
        <v>-3.3440476220000002</v>
      </c>
      <c r="AB40" s="44">
        <v>15.155431067</v>
      </c>
      <c r="AC40" s="44">
        <v>8.3659477499999996E-2</v>
      </c>
      <c r="AE40" s="18">
        <v>36</v>
      </c>
      <c r="AF40" s="18">
        <v>2.8577283750000002</v>
      </c>
      <c r="AG40" s="18">
        <v>49.654229520000001</v>
      </c>
      <c r="AH40" s="18">
        <v>3.2494230999999998E-2</v>
      </c>
      <c r="AI40" s="18">
        <v>2.3335894339999999</v>
      </c>
      <c r="AJ40" s="18">
        <v>48.597828280000002</v>
      </c>
      <c r="AK40" s="18">
        <v>3.1830942000000001E-2</v>
      </c>
    </row>
    <row r="41" spans="1:37">
      <c r="A41" s="25">
        <v>37</v>
      </c>
      <c r="B41" s="14">
        <v>-0.39091836899999999</v>
      </c>
      <c r="C41" s="14">
        <v>95.273591060000001</v>
      </c>
      <c r="D41" s="14">
        <v>4.053412E-2</v>
      </c>
      <c r="E41" s="14">
        <v>0.54198093999999997</v>
      </c>
      <c r="F41" s="14">
        <v>94.213357090000002</v>
      </c>
      <c r="G41" s="14">
        <v>4.2017509000000001E-2</v>
      </c>
      <c r="H41" s="14">
        <v>-0.62131972599999996</v>
      </c>
      <c r="I41" s="14">
        <v>14.40262749</v>
      </c>
      <c r="J41" s="14">
        <v>0.11187451399999999</v>
      </c>
      <c r="K41" s="14">
        <v>-1.024471278</v>
      </c>
      <c r="L41" s="14">
        <v>13.941083320000001</v>
      </c>
      <c r="M41" s="14">
        <v>0.11949166899999999</v>
      </c>
      <c r="N41" s="7"/>
      <c r="O41" s="41">
        <v>63.5</v>
      </c>
      <c r="P41" s="38">
        <v>-0.35210000000000002</v>
      </c>
      <c r="Q41" s="40">
        <v>6.9028</v>
      </c>
      <c r="R41" s="40">
        <v>8.2449999999999996E-2</v>
      </c>
      <c r="S41" s="15">
        <v>-0.38329999999999997</v>
      </c>
      <c r="T41" s="15">
        <v>6.7328000000000001</v>
      </c>
      <c r="U41" s="15">
        <v>9.1289999999999996E-2</v>
      </c>
      <c r="V41" s="30"/>
      <c r="W41" s="44">
        <v>60.5</v>
      </c>
      <c r="X41" s="44">
        <v>-2.6151659500000002</v>
      </c>
      <c r="Y41" s="44">
        <v>15.419141631</v>
      </c>
      <c r="Z41" s="44">
        <v>7.5992250100000006E-2</v>
      </c>
      <c r="AA41" s="44">
        <v>-3.3500777099999999</v>
      </c>
      <c r="AB41" s="44">
        <v>15.15188405</v>
      </c>
      <c r="AC41" s="44">
        <v>8.4300139400000001E-2</v>
      </c>
    </row>
    <row r="42" spans="1:37">
      <c r="A42" s="25">
        <v>38</v>
      </c>
      <c r="B42" s="14">
        <v>-0.254801167</v>
      </c>
      <c r="C42" s="14">
        <v>95.914749290000003</v>
      </c>
      <c r="D42" s="14">
        <v>4.0572876000000001E-2</v>
      </c>
      <c r="E42" s="14">
        <v>0.51142983200000003</v>
      </c>
      <c r="F42" s="14">
        <v>94.796432390000007</v>
      </c>
      <c r="G42" s="14">
        <v>4.2104521999999998E-2</v>
      </c>
      <c r="H42" s="14">
        <v>-0.65629598600000005</v>
      </c>
      <c r="I42" s="14">
        <v>14.54964614</v>
      </c>
      <c r="J42" s="14">
        <v>0.112405687</v>
      </c>
      <c r="K42" s="14">
        <v>-1.0395736040000001</v>
      </c>
      <c r="L42" s="14">
        <v>14.094071749999999</v>
      </c>
      <c r="M42" s="14">
        <v>0.12059565799999999</v>
      </c>
      <c r="N42" s="7"/>
      <c r="O42" s="41">
        <v>64</v>
      </c>
      <c r="P42" s="38">
        <v>-0.35210000000000002</v>
      </c>
      <c r="Q42" s="40">
        <v>7.0255000000000001</v>
      </c>
      <c r="R42" s="40">
        <v>8.2360000000000003E-2</v>
      </c>
      <c r="S42" s="15">
        <v>-0.38329999999999997</v>
      </c>
      <c r="T42" s="15">
        <v>6.8501000000000003</v>
      </c>
      <c r="U42" s="15">
        <v>9.1259999999999994E-2</v>
      </c>
      <c r="V42" s="30"/>
      <c r="W42" s="44">
        <v>61.5</v>
      </c>
      <c r="X42" s="44">
        <v>-2.6847895159999999</v>
      </c>
      <c r="Y42" s="44">
        <v>15.409473561</v>
      </c>
      <c r="Z42" s="44">
        <v>7.6482128400000002E-2</v>
      </c>
      <c r="AA42" s="44">
        <v>-3.3528938049999999</v>
      </c>
      <c r="AB42" s="44">
        <v>15.149804788000001</v>
      </c>
      <c r="AC42" s="44">
        <v>8.4968199600000002E-2</v>
      </c>
    </row>
    <row r="43" spans="1:37">
      <c r="A43" s="25">
        <v>39</v>
      </c>
      <c r="B43" s="14">
        <v>-0.12565453500000001</v>
      </c>
      <c r="C43" s="14">
        <v>96.547343280000007</v>
      </c>
      <c r="D43" s="14">
        <v>4.0616909999999999E-2</v>
      </c>
      <c r="E43" s="14">
        <v>0.48279993700000001</v>
      </c>
      <c r="F43" s="14">
        <v>95.373919180000001</v>
      </c>
      <c r="G43" s="14">
        <v>4.2199506999999997E-2</v>
      </c>
      <c r="H43" s="14">
        <v>-0.68973502900000005</v>
      </c>
      <c r="I43" s="14">
        <v>14.69893326</v>
      </c>
      <c r="J43" s="14">
        <v>0.112967254</v>
      </c>
      <c r="K43" s="14">
        <v>-1.0540394790000001</v>
      </c>
      <c r="L43" s="14">
        <v>14.24844498</v>
      </c>
      <c r="M43" s="14">
        <v>0.121694676</v>
      </c>
      <c r="N43" s="7"/>
      <c r="O43" s="41">
        <v>64.5</v>
      </c>
      <c r="P43" s="38">
        <v>-0.35210000000000002</v>
      </c>
      <c r="Q43" s="40">
        <v>7.1467000000000001</v>
      </c>
      <c r="R43" s="40">
        <v>8.2290000000000002E-2</v>
      </c>
      <c r="S43" s="15">
        <v>-0.38329999999999997</v>
      </c>
      <c r="T43" s="15">
        <v>6.9661999999999997</v>
      </c>
      <c r="U43" s="15">
        <v>9.1230000000000006E-2</v>
      </c>
      <c r="V43" s="30"/>
      <c r="W43" s="44">
        <v>62.5</v>
      </c>
      <c r="X43" s="44">
        <v>-2.751316949</v>
      </c>
      <c r="Y43" s="44">
        <v>15.401031388</v>
      </c>
      <c r="Z43" s="44">
        <v>7.6991232399999998E-2</v>
      </c>
      <c r="AA43" s="44">
        <v>-3.3526913760000001</v>
      </c>
      <c r="AB43" s="44">
        <v>15.149168250000001</v>
      </c>
      <c r="AC43" s="44">
        <v>8.5662538999999996E-2</v>
      </c>
    </row>
    <row r="44" spans="1:37">
      <c r="A44" s="25">
        <v>40</v>
      </c>
      <c r="B44" s="14">
        <v>-3.1673500000000002E-3</v>
      </c>
      <c r="C44" s="14">
        <v>97.171913090000004</v>
      </c>
      <c r="D44" s="14">
        <v>4.0666413999999998E-2</v>
      </c>
      <c r="E44" s="14">
        <v>0.45552104100000002</v>
      </c>
      <c r="F44" s="14">
        <v>95.946926770000005</v>
      </c>
      <c r="G44" s="14">
        <v>4.2300333000000002E-2</v>
      </c>
      <c r="H44" s="14">
        <v>-0.72141038800000001</v>
      </c>
      <c r="I44" s="14">
        <v>14.850541509999999</v>
      </c>
      <c r="J44" s="14">
        <v>0.11355811</v>
      </c>
      <c r="K44" s="14">
        <v>-1.0679467840000001</v>
      </c>
      <c r="L44" s="14">
        <v>14.404291690000001</v>
      </c>
      <c r="M44" s="14">
        <v>0.12278503</v>
      </c>
      <c r="N44" s="7"/>
      <c r="O44" s="41">
        <v>65</v>
      </c>
      <c r="P44" s="38">
        <v>-0.35210000000000002</v>
      </c>
      <c r="Q44" s="40">
        <v>7.2666000000000004</v>
      </c>
      <c r="R44" s="40">
        <v>8.2229999999999998E-2</v>
      </c>
      <c r="S44" s="15">
        <v>-0.38329999999999997</v>
      </c>
      <c r="T44" s="15">
        <v>7.0811999999999999</v>
      </c>
      <c r="U44" s="15">
        <v>9.1189999999999993E-2</v>
      </c>
      <c r="V44" s="30"/>
      <c r="W44" s="44">
        <v>63.5</v>
      </c>
      <c r="X44" s="44">
        <v>-2.8144594500000002</v>
      </c>
      <c r="Y44" s="44">
        <v>15.393817852</v>
      </c>
      <c r="Z44" s="44">
        <v>7.7519148699999998E-2</v>
      </c>
      <c r="AA44" s="44">
        <v>-3.3496643800000001</v>
      </c>
      <c r="AB44" s="44">
        <v>15.149949834999999</v>
      </c>
      <c r="AC44" s="44">
        <v>8.6382034999999996E-2</v>
      </c>
    </row>
    <row r="45" spans="1:37">
      <c r="A45" s="25">
        <v>41</v>
      </c>
      <c r="B45" s="14">
        <v>0.11291221</v>
      </c>
      <c r="C45" s="14">
        <v>97.788977270000004</v>
      </c>
      <c r="D45" s="14">
        <v>4.0721466999999997E-2</v>
      </c>
      <c r="E45" s="14">
        <v>0.42915028799999999</v>
      </c>
      <c r="F45" s="14">
        <v>96.516449120000004</v>
      </c>
      <c r="G45" s="14">
        <v>4.2405224999999998E-2</v>
      </c>
      <c r="H45" s="14">
        <v>-0.75117522299999995</v>
      </c>
      <c r="I45" s="14">
        <v>15.00449143</v>
      </c>
      <c r="J45" s="14">
        <v>0.114176956</v>
      </c>
      <c r="K45" s="14">
        <v>-1.0813741530000001</v>
      </c>
      <c r="L45" s="14">
        <v>14.56167529</v>
      </c>
      <c r="M45" s="14">
        <v>0.1238634</v>
      </c>
      <c r="N45" s="7"/>
      <c r="O45" s="41">
        <v>65.5</v>
      </c>
      <c r="P45" s="38">
        <v>-0.35210000000000002</v>
      </c>
      <c r="Q45" s="40">
        <v>7.3853999999999997</v>
      </c>
      <c r="R45" s="40">
        <v>8.2180000000000003E-2</v>
      </c>
      <c r="S45" s="15">
        <v>-0.38329999999999997</v>
      </c>
      <c r="T45" s="15">
        <v>7.1950000000000003</v>
      </c>
      <c r="U45" s="15">
        <v>9.1149999999999995E-2</v>
      </c>
      <c r="V45" s="30"/>
      <c r="W45" s="44">
        <v>64.5</v>
      </c>
      <c r="X45" s="44">
        <v>-2.8740247600000002</v>
      </c>
      <c r="Y45" s="44">
        <v>15.387830936</v>
      </c>
      <c r="Z45" s="44">
        <v>7.8065389799999996E-2</v>
      </c>
      <c r="AA45" s="44">
        <v>-3.3439988029999999</v>
      </c>
      <c r="AB45" s="44">
        <v>15.152125851999999</v>
      </c>
      <c r="AC45" s="44">
        <v>8.7125590899999994E-2</v>
      </c>
    </row>
    <row r="46" spans="1:37">
      <c r="A46" s="25">
        <v>42</v>
      </c>
      <c r="B46" s="14">
        <v>0.222754969</v>
      </c>
      <c r="C46" s="14">
        <v>98.399028299999998</v>
      </c>
      <c r="D46" s="14">
        <v>4.0782045000000003E-2</v>
      </c>
      <c r="E46" s="14">
        <v>0.40335172499999999</v>
      </c>
      <c r="F46" s="14">
        <v>97.083372109999999</v>
      </c>
      <c r="G46" s="14">
        <v>4.2512705999999997E-2</v>
      </c>
      <c r="H46" s="14">
        <v>-0.77890427900000003</v>
      </c>
      <c r="I46" s="14">
        <v>15.16078454</v>
      </c>
      <c r="J46" s="14">
        <v>0.114822482</v>
      </c>
      <c r="K46" s="14">
        <v>-1.0943814089999999</v>
      </c>
      <c r="L46" s="14">
        <v>14.720640449999999</v>
      </c>
      <c r="M46" s="14">
        <v>0.124926943</v>
      </c>
      <c r="N46" s="7"/>
      <c r="O46" s="41">
        <v>66</v>
      </c>
      <c r="P46" s="38">
        <v>-0.35210000000000002</v>
      </c>
      <c r="Q46" s="40">
        <v>7.5034000000000001</v>
      </c>
      <c r="R46" s="40">
        <v>8.2150000000000001E-2</v>
      </c>
      <c r="S46" s="15">
        <v>-0.38329999999999997</v>
      </c>
      <c r="T46" s="15">
        <v>7.3075999999999999</v>
      </c>
      <c r="U46" s="15">
        <v>9.11E-2</v>
      </c>
      <c r="V46" s="30"/>
      <c r="W46" s="44">
        <v>65.5</v>
      </c>
      <c r="X46" s="44">
        <v>-2.9298404800000002</v>
      </c>
      <c r="Y46" s="44">
        <v>15.383069448000001</v>
      </c>
      <c r="Z46" s="44">
        <v>7.8629591900000004E-2</v>
      </c>
      <c r="AA46" s="44">
        <v>-3.3358895739999999</v>
      </c>
      <c r="AB46" s="44">
        <v>15.155671862</v>
      </c>
      <c r="AC46" s="44">
        <v>8.7892046599999996E-2</v>
      </c>
    </row>
    <row r="47" spans="1:37">
      <c r="A47" s="25">
        <v>43</v>
      </c>
      <c r="B47" s="14">
        <v>0.32653012599999998</v>
      </c>
      <c r="C47" s="14">
        <v>99.002543380000006</v>
      </c>
      <c r="D47" s="14">
        <v>4.0848042000000001E-2</v>
      </c>
      <c r="E47" s="14">
        <v>0.377878239</v>
      </c>
      <c r="F47" s="14">
        <v>97.648480699999993</v>
      </c>
      <c r="G47" s="14">
        <v>4.2621565E-2</v>
      </c>
      <c r="H47" s="14">
        <v>-0.804515498</v>
      </c>
      <c r="I47" s="14">
        <v>15.319402459999999</v>
      </c>
      <c r="J47" s="14">
        <v>0.115493292</v>
      </c>
      <c r="K47" s="14">
        <v>-1.1070216129999999</v>
      </c>
      <c r="L47" s="14">
        <v>14.881213519999999</v>
      </c>
      <c r="M47" s="14">
        <v>0.125973221</v>
      </c>
      <c r="N47" s="7"/>
      <c r="O47" s="41">
        <v>66.5</v>
      </c>
      <c r="P47" s="38">
        <v>-0.35210000000000002</v>
      </c>
      <c r="Q47" s="40">
        <v>7.6205999999999996</v>
      </c>
      <c r="R47" s="40">
        <v>8.2129999999999995E-2</v>
      </c>
      <c r="S47" s="15">
        <v>-0.38329999999999997</v>
      </c>
      <c r="T47" s="15">
        <v>7.4188999999999998</v>
      </c>
      <c r="U47" s="15">
        <v>9.1060000000000002E-2</v>
      </c>
      <c r="V47" s="30"/>
      <c r="W47" s="44">
        <v>66.5</v>
      </c>
      <c r="X47" s="44">
        <v>-2.9817968279999998</v>
      </c>
      <c r="Y47" s="44">
        <v>15.37952958</v>
      </c>
      <c r="Z47" s="44">
        <v>7.9211369399999995E-2</v>
      </c>
      <c r="AA47" s="44">
        <v>-3.3255224910000001</v>
      </c>
      <c r="AB47" s="44">
        <v>15.160564192000001</v>
      </c>
      <c r="AC47" s="44">
        <v>8.8680264300000006E-2</v>
      </c>
    </row>
    <row r="48" spans="1:37">
      <c r="A48" s="25">
        <v>44</v>
      </c>
      <c r="B48" s="14">
        <v>0.42436156000000003</v>
      </c>
      <c r="C48" s="14">
        <v>99.599976999999996</v>
      </c>
      <c r="D48" s="14">
        <v>4.0919281000000002E-2</v>
      </c>
      <c r="E48" s="14">
        <v>0.352555862</v>
      </c>
      <c r="F48" s="14">
        <v>98.212465789999996</v>
      </c>
      <c r="G48" s="14">
        <v>4.2730809000000002E-2</v>
      </c>
      <c r="H48" s="14">
        <v>-0.82800325500000005</v>
      </c>
      <c r="I48" s="14">
        <v>15.480303129999999</v>
      </c>
      <c r="J48" s="14">
        <v>0.11618777700000001</v>
      </c>
      <c r="K48" s="14">
        <v>-1.1193386919999999</v>
      </c>
      <c r="L48" s="14">
        <v>15.043405529999999</v>
      </c>
      <c r="M48" s="14">
        <v>0.127000212</v>
      </c>
      <c r="N48" s="7"/>
      <c r="O48" s="41">
        <v>67</v>
      </c>
      <c r="P48" s="38">
        <v>-0.35210000000000002</v>
      </c>
      <c r="Q48" s="40">
        <v>7.7370000000000001</v>
      </c>
      <c r="R48" s="40">
        <v>8.2119999999999999E-2</v>
      </c>
      <c r="S48" s="15">
        <v>-0.38329999999999997</v>
      </c>
      <c r="T48" s="15">
        <v>7.5288000000000004</v>
      </c>
      <c r="U48" s="15">
        <v>9.1009999999999994E-2</v>
      </c>
      <c r="V48" s="30"/>
      <c r="W48" s="44">
        <v>67.5</v>
      </c>
      <c r="X48" s="44">
        <v>-3.0298313430000001</v>
      </c>
      <c r="Y48" s="44">
        <v>15.37720582</v>
      </c>
      <c r="Z48" s="44">
        <v>7.9810334100000005E-2</v>
      </c>
      <c r="AA48" s="44">
        <v>-3.3130784599999998</v>
      </c>
      <c r="AB48" s="44">
        <v>15.166779473</v>
      </c>
      <c r="AC48" s="44">
        <v>8.9489105599999993E-2</v>
      </c>
    </row>
    <row r="49" spans="1:29">
      <c r="A49" s="25">
        <v>45</v>
      </c>
      <c r="B49" s="14">
        <v>0.51635310800000001</v>
      </c>
      <c r="C49" s="14">
        <v>100.19176400000001</v>
      </c>
      <c r="D49" s="14">
        <v>4.0995523999999998E-2</v>
      </c>
      <c r="E49" s="14">
        <v>0.32727029699999999</v>
      </c>
      <c r="F49" s="14">
        <v>98.775930689999996</v>
      </c>
      <c r="G49" s="14">
        <v>4.2839637999999999E-2</v>
      </c>
      <c r="H49" s="14">
        <v>-0.84938037200000005</v>
      </c>
      <c r="I49" s="14">
        <v>15.64343309</v>
      </c>
      <c r="J49" s="14">
        <v>0.116904306</v>
      </c>
      <c r="K49" s="14">
        <v>-1.1313678309999999</v>
      </c>
      <c r="L49" s="14">
        <v>15.207214430000001</v>
      </c>
      <c r="M49" s="14">
        <v>0.12800629199999999</v>
      </c>
      <c r="N49" s="7"/>
      <c r="O49" s="41">
        <v>67.5</v>
      </c>
      <c r="P49" s="38">
        <v>-0.35210000000000002</v>
      </c>
      <c r="Q49" s="40">
        <v>7.8525999999999998</v>
      </c>
      <c r="R49" s="40">
        <v>8.2119999999999999E-2</v>
      </c>
      <c r="S49" s="15">
        <v>-0.38329999999999997</v>
      </c>
      <c r="T49" s="15">
        <v>7.6375000000000002</v>
      </c>
      <c r="U49" s="15">
        <v>9.0959999999999999E-2</v>
      </c>
      <c r="V49" s="30"/>
      <c r="W49" s="44">
        <v>68.5</v>
      </c>
      <c r="X49" s="44">
        <v>-3.0739242240000002</v>
      </c>
      <c r="Y49" s="44">
        <v>15.376091067999999</v>
      </c>
      <c r="Z49" s="44">
        <v>8.0426086100000002E-2</v>
      </c>
      <c r="AA49" s="44">
        <v>-3.2987326480000001</v>
      </c>
      <c r="AB49" s="44">
        <v>15.174294640999999</v>
      </c>
      <c r="AC49" s="44">
        <v>9.0317434000000002E-2</v>
      </c>
    </row>
    <row r="50" spans="1:29">
      <c r="A50" s="25">
        <v>46</v>
      </c>
      <c r="B50" s="14">
        <v>0.602595306</v>
      </c>
      <c r="C50" s="14">
        <v>100.77831980000001</v>
      </c>
      <c r="D50" s="14">
        <v>4.1076485000000003E-2</v>
      </c>
      <c r="E50" s="14">
        <v>0.30195546299999998</v>
      </c>
      <c r="F50" s="14">
        <v>99.339397349999999</v>
      </c>
      <c r="G50" s="14">
        <v>4.2947411999999997E-2</v>
      </c>
      <c r="H50" s="14">
        <v>-0.86869965000000005</v>
      </c>
      <c r="I50" s="14">
        <v>15.80872535</v>
      </c>
      <c r="J50" s="14">
        <v>0.117641148</v>
      </c>
      <c r="K50" s="14">
        <v>-1.143135936</v>
      </c>
      <c r="L50" s="14">
        <v>15.37262729</v>
      </c>
      <c r="M50" s="14">
        <v>0.12899022499999999</v>
      </c>
      <c r="N50" s="7"/>
      <c r="O50" s="41">
        <v>68</v>
      </c>
      <c r="P50" s="38">
        <v>-0.35210000000000002</v>
      </c>
      <c r="Q50" s="40">
        <v>7.9673999999999996</v>
      </c>
      <c r="R50" s="40">
        <v>8.2140000000000005E-2</v>
      </c>
      <c r="S50" s="15">
        <v>-0.38329999999999997</v>
      </c>
      <c r="T50" s="15">
        <v>7.7447999999999997</v>
      </c>
      <c r="U50" s="15">
        <v>9.0899999999999995E-2</v>
      </c>
      <c r="V50" s="30"/>
      <c r="W50" s="44">
        <v>69.5</v>
      </c>
      <c r="X50" s="44">
        <v>-3.1140934759999999</v>
      </c>
      <c r="Y50" s="44">
        <v>15.376176765</v>
      </c>
      <c r="Z50" s="44">
        <v>8.1058205899999999E-2</v>
      </c>
      <c r="AA50" s="44">
        <v>-3.2826538310000002</v>
      </c>
      <c r="AB50" s="44">
        <v>15.183086936</v>
      </c>
      <c r="AC50" s="44">
        <v>9.11641168E-2</v>
      </c>
    </row>
    <row r="51" spans="1:29">
      <c r="A51" s="25">
        <v>47</v>
      </c>
      <c r="B51" s="14">
        <v>0.68317076399999999</v>
      </c>
      <c r="C51" s="14">
        <v>101.3600411</v>
      </c>
      <c r="D51" s="14">
        <v>4.1161837999999999E-2</v>
      </c>
      <c r="E51" s="14">
        <v>0.27658385099999999</v>
      </c>
      <c r="F51" s="14">
        <v>99.903312200000002</v>
      </c>
      <c r="G51" s="14">
        <v>4.3053625999999998E-2</v>
      </c>
      <c r="H51" s="14">
        <v>-0.88603399199999999</v>
      </c>
      <c r="I51" s="14">
        <v>15.97610456</v>
      </c>
      <c r="J51" s="14">
        <v>0.11839654099999999</v>
      </c>
      <c r="K51" s="14">
        <v>-1.1546621500000001</v>
      </c>
      <c r="L51" s="14">
        <v>15.539622209999999</v>
      </c>
      <c r="M51" s="14">
        <v>0.12995114299999999</v>
      </c>
      <c r="N51" s="7"/>
      <c r="O51" s="41">
        <v>68.5</v>
      </c>
      <c r="P51" s="38">
        <v>-0.35210000000000002</v>
      </c>
      <c r="Q51" s="40">
        <v>8.0815999999999999</v>
      </c>
      <c r="R51" s="40">
        <v>8.2159999999999997E-2</v>
      </c>
      <c r="S51" s="15">
        <v>-0.38329999999999997</v>
      </c>
      <c r="T51" s="15">
        <v>7.8509000000000002</v>
      </c>
      <c r="U51" s="15">
        <v>9.085E-2</v>
      </c>
      <c r="V51" s="30"/>
      <c r="W51" s="44">
        <v>70.5</v>
      </c>
      <c r="X51" s="44">
        <v>-3.15039004</v>
      </c>
      <c r="Y51" s="44">
        <v>15.377453040000001</v>
      </c>
      <c r="Z51" s="44">
        <v>8.17062489E-2</v>
      </c>
      <c r="AA51" s="44">
        <v>-3.2650038960000001</v>
      </c>
      <c r="AB51" s="44">
        <v>15.193133896000001</v>
      </c>
      <c r="AC51" s="44">
        <v>9.2028027600000006E-2</v>
      </c>
    </row>
    <row r="52" spans="1:29">
      <c r="A52" s="25">
        <v>48</v>
      </c>
      <c r="B52" s="14">
        <v>0.75815840599999995</v>
      </c>
      <c r="C52" s="14">
        <v>101.9373058</v>
      </c>
      <c r="D52" s="14">
        <v>4.1251224000000003E-2</v>
      </c>
      <c r="E52" s="14">
        <v>0.25115844599999998</v>
      </c>
      <c r="F52" s="14">
        <v>100.4680516</v>
      </c>
      <c r="G52" s="14">
        <v>4.3157888999999998E-2</v>
      </c>
      <c r="H52" s="14">
        <v>-0.90150787799999998</v>
      </c>
      <c r="I52" s="14">
        <v>16.14548194</v>
      </c>
      <c r="J52" s="14">
        <v>0.119168555</v>
      </c>
      <c r="K52" s="14">
        <v>-1.1659583920000001</v>
      </c>
      <c r="L52" s="14">
        <v>15.708170170000001</v>
      </c>
      <c r="M52" s="14">
        <v>0.130888527</v>
      </c>
      <c r="N52" s="7"/>
      <c r="O52" s="41">
        <v>69</v>
      </c>
      <c r="P52" s="38">
        <v>-0.35210000000000002</v>
      </c>
      <c r="Q52" s="40">
        <v>8.1954999999999991</v>
      </c>
      <c r="R52" s="40">
        <v>8.2189999999999999E-2</v>
      </c>
      <c r="S52" s="15">
        <v>-0.38329999999999997</v>
      </c>
      <c r="T52" s="15">
        <v>7.9558999999999997</v>
      </c>
      <c r="U52" s="15">
        <v>9.0789999999999996E-2</v>
      </c>
      <c r="V52" s="30"/>
      <c r="W52" s="44">
        <v>71.5</v>
      </c>
      <c r="X52" s="44">
        <v>-3.1828930180000001</v>
      </c>
      <c r="Y52" s="44">
        <v>15.379908859</v>
      </c>
      <c r="Z52" s="44">
        <v>8.2369741299999993E-2</v>
      </c>
      <c r="AA52" s="44">
        <v>-3.2459375060000002</v>
      </c>
      <c r="AB52" s="44">
        <v>15.204413347999999</v>
      </c>
      <c r="AC52" s="44">
        <v>9.2908047600000002E-2</v>
      </c>
    </row>
    <row r="53" spans="1:29">
      <c r="A53" s="25">
        <v>49</v>
      </c>
      <c r="B53" s="14">
        <v>0.82763673599999998</v>
      </c>
      <c r="C53" s="14">
        <v>102.5104735</v>
      </c>
      <c r="D53" s="14">
        <v>4.1344257000000002E-2</v>
      </c>
      <c r="E53" s="14">
        <v>0.22570599599999999</v>
      </c>
      <c r="F53" s="14">
        <v>101.03392700000001</v>
      </c>
      <c r="G53" s="14">
        <v>4.3259907E-2</v>
      </c>
      <c r="H53" s="14">
        <v>-0.91524158899999997</v>
      </c>
      <c r="I53" s="14">
        <v>16.31676727</v>
      </c>
      <c r="J53" s="14">
        <v>0.11995532</v>
      </c>
      <c r="K53" s="14">
        <v>-1.177029925</v>
      </c>
      <c r="L53" s="14">
        <v>15.878236680000001</v>
      </c>
      <c r="M53" s="14">
        <v>0.13180218599999999</v>
      </c>
      <c r="N53" s="7"/>
      <c r="O53" s="41">
        <v>69.5</v>
      </c>
      <c r="P53" s="38">
        <v>-0.35210000000000002</v>
      </c>
      <c r="Q53" s="40">
        <v>8.3092000000000006</v>
      </c>
      <c r="R53" s="40">
        <v>8.2239999999999994E-2</v>
      </c>
      <c r="S53" s="15">
        <v>-0.38329999999999997</v>
      </c>
      <c r="T53" s="15">
        <v>8.0599000000000007</v>
      </c>
      <c r="U53" s="15">
        <v>9.0740000000000001E-2</v>
      </c>
      <c r="V53" s="30"/>
      <c r="W53" s="44">
        <v>72.5</v>
      </c>
      <c r="X53" s="44">
        <v>-3.21170511</v>
      </c>
      <c r="Y53" s="44">
        <v>15.383532169</v>
      </c>
      <c r="Z53" s="44">
        <v>8.3048177799999998E-2</v>
      </c>
      <c r="AA53" s="44">
        <v>-3.225606516</v>
      </c>
      <c r="AB53" s="44">
        <v>15.216902957</v>
      </c>
      <c r="AC53" s="44">
        <v>9.3803032800000005E-2</v>
      </c>
    </row>
    <row r="54" spans="1:29">
      <c r="A54" s="25">
        <v>50</v>
      </c>
      <c r="B54" s="14">
        <v>0.89168630599999998</v>
      </c>
      <c r="C54" s="14">
        <v>103.07988520000001</v>
      </c>
      <c r="D54" s="14">
        <v>4.1440534000000001E-2</v>
      </c>
      <c r="E54" s="14">
        <v>0.20027144999999999</v>
      </c>
      <c r="F54" s="14">
        <v>101.6011898</v>
      </c>
      <c r="G54" s="14">
        <v>4.3359463000000001E-2</v>
      </c>
      <c r="H54" s="14">
        <v>-0.92737777200000004</v>
      </c>
      <c r="I54" s="14">
        <v>16.489864600000001</v>
      </c>
      <c r="J54" s="14">
        <v>0.120754916</v>
      </c>
      <c r="K54" s="14">
        <v>-1.187871001</v>
      </c>
      <c r="L54" s="14">
        <v>16.049784519999999</v>
      </c>
      <c r="M54" s="14">
        <v>0.132692269</v>
      </c>
      <c r="N54" s="7"/>
      <c r="O54" s="41">
        <v>70</v>
      </c>
      <c r="P54" s="38">
        <v>-0.35210000000000002</v>
      </c>
      <c r="Q54" s="40">
        <v>8.4227000000000007</v>
      </c>
      <c r="R54" s="40">
        <v>8.2290000000000002E-2</v>
      </c>
      <c r="S54" s="15">
        <v>-0.38329999999999997</v>
      </c>
      <c r="T54" s="15">
        <v>8.1630000000000003</v>
      </c>
      <c r="U54" s="15">
        <v>9.0679999999999997E-2</v>
      </c>
      <c r="V54" s="30"/>
      <c r="W54" s="44">
        <v>73.5</v>
      </c>
      <c r="X54" s="44">
        <v>-3.2369483400000001</v>
      </c>
      <c r="Y54" s="44">
        <v>15.388310046000001</v>
      </c>
      <c r="Z54" s="44">
        <v>8.3741020700000002E-2</v>
      </c>
      <c r="AA54" s="44">
        <v>-3.2041461149999999</v>
      </c>
      <c r="AB54" s="44">
        <v>15.230581504</v>
      </c>
      <c r="AC54" s="44">
        <v>9.4711916100000001E-2</v>
      </c>
    </row>
    <row r="55" spans="1:29">
      <c r="A55" s="25">
        <v>51</v>
      </c>
      <c r="B55" s="14">
        <v>0.95039152999999998</v>
      </c>
      <c r="C55" s="14">
        <v>103.645864</v>
      </c>
      <c r="D55" s="14">
        <v>4.1539634999999998E-2</v>
      </c>
      <c r="E55" s="14">
        <v>0.17491335599999999</v>
      </c>
      <c r="F55" s="14">
        <v>102.17003579999999</v>
      </c>
      <c r="G55" s="14">
        <v>4.3456406000000003E-2</v>
      </c>
      <c r="H55" s="14">
        <v>-0.93806981899999997</v>
      </c>
      <c r="I55" s="14">
        <v>16.664675290000002</v>
      </c>
      <c r="J55" s="14">
        <v>0.12156542100000001</v>
      </c>
      <c r="K55" s="14">
        <v>-1.1984840729999999</v>
      </c>
      <c r="L55" s="14">
        <v>16.2227706</v>
      </c>
      <c r="M55" s="14">
        <v>0.13355910800000001</v>
      </c>
      <c r="N55" s="7"/>
      <c r="O55" s="41">
        <v>70.5</v>
      </c>
      <c r="P55" s="38">
        <v>-0.35210000000000002</v>
      </c>
      <c r="Q55" s="40">
        <v>8.5358000000000001</v>
      </c>
      <c r="R55" s="40">
        <v>8.2350000000000007E-2</v>
      </c>
      <c r="S55" s="15">
        <v>-0.38329999999999997</v>
      </c>
      <c r="T55" s="15">
        <v>8.2651000000000003</v>
      </c>
      <c r="U55" s="15">
        <v>9.0620000000000006E-2</v>
      </c>
      <c r="V55" s="30"/>
      <c r="W55" s="44">
        <v>74.5</v>
      </c>
      <c r="X55" s="44">
        <v>-3.2587601099999999</v>
      </c>
      <c r="Y55" s="44">
        <v>15.394228829999999</v>
      </c>
      <c r="Z55" s="44">
        <v>8.4447699799999998E-2</v>
      </c>
      <c r="AA55" s="44">
        <v>-3.1816902370000002</v>
      </c>
      <c r="AB55" s="44">
        <v>15.245427447999999</v>
      </c>
      <c r="AC55" s="44">
        <v>9.5633594700000005E-2</v>
      </c>
    </row>
    <row r="56" spans="1:29">
      <c r="A56" s="25">
        <v>52</v>
      </c>
      <c r="B56" s="14">
        <v>1.0038300060000001</v>
      </c>
      <c r="C56" s="14">
        <v>104.208713</v>
      </c>
      <c r="D56" s="14">
        <v>4.1641136000000002E-2</v>
      </c>
      <c r="E56" s="14">
        <v>0.14970008100000001</v>
      </c>
      <c r="F56" s="14">
        <v>102.7406094</v>
      </c>
      <c r="G56" s="14">
        <v>4.3550638000000003E-2</v>
      </c>
      <c r="H56" s="14">
        <v>-0.94747793999999996</v>
      </c>
      <c r="I56" s="14">
        <v>16.84109948</v>
      </c>
      <c r="J56" s="14">
        <v>0.122384927</v>
      </c>
      <c r="K56" s="14">
        <v>-1.2088539469999999</v>
      </c>
      <c r="L56" s="14">
        <v>16.397153629999998</v>
      </c>
      <c r="M56" s="14">
        <v>0.13440338600000001</v>
      </c>
      <c r="N56" s="7"/>
      <c r="O56" s="41">
        <v>71</v>
      </c>
      <c r="P56" s="38">
        <v>-0.35210000000000002</v>
      </c>
      <c r="Q56" s="40">
        <v>8.6479999999999997</v>
      </c>
      <c r="R56" s="40">
        <v>8.2409999999999997E-2</v>
      </c>
      <c r="S56" s="15">
        <v>-0.38329999999999997</v>
      </c>
      <c r="T56" s="15">
        <v>8.3666</v>
      </c>
      <c r="U56" s="15">
        <v>9.0560000000000002E-2</v>
      </c>
      <c r="V56" s="30"/>
      <c r="W56" s="44">
        <v>75.5</v>
      </c>
      <c r="X56" s="44">
        <v>-3.2772815460000002</v>
      </c>
      <c r="Y56" s="44">
        <v>15.40127496</v>
      </c>
      <c r="Z56" s="44">
        <v>8.5167651400000002E-2</v>
      </c>
      <c r="AA56" s="44">
        <v>-3.1583634749999998</v>
      </c>
      <c r="AB56" s="44">
        <v>15.261419664</v>
      </c>
      <c r="AC56" s="44">
        <v>9.6566992000000004E-2</v>
      </c>
    </row>
    <row r="57" spans="1:29">
      <c r="A57" s="25">
        <v>53</v>
      </c>
      <c r="B57" s="14">
        <v>1.0521356900000001</v>
      </c>
      <c r="C57" s="14">
        <v>104.7687256</v>
      </c>
      <c r="D57" s="14">
        <v>4.1744601999999999E-2</v>
      </c>
      <c r="E57" s="14">
        <v>0.12470671</v>
      </c>
      <c r="F57" s="14">
        <v>103.3130077</v>
      </c>
      <c r="G57" s="14">
        <v>4.3642106999999999E-2</v>
      </c>
      <c r="H57" s="14">
        <v>-0.955765694</v>
      </c>
      <c r="I57" s="14">
        <v>17.01903746</v>
      </c>
      <c r="J57" s="14">
        <v>0.123211562</v>
      </c>
      <c r="K57" s="14">
        <v>-1.2189650869999999</v>
      </c>
      <c r="L57" s="14">
        <v>16.572891219999999</v>
      </c>
      <c r="M57" s="14">
        <v>0.13522598999999999</v>
      </c>
      <c r="O57" s="42">
        <v>71.5</v>
      </c>
      <c r="P57" s="43">
        <v>-0.35210000000000002</v>
      </c>
      <c r="Q57" s="40">
        <v>8.7593999999999994</v>
      </c>
      <c r="R57" s="40">
        <v>8.2479999999999998E-2</v>
      </c>
      <c r="S57" s="15">
        <v>-0.38329999999999997</v>
      </c>
      <c r="T57" s="15">
        <v>8.4675999999999991</v>
      </c>
      <c r="U57" s="15">
        <v>9.0499999999999997E-2</v>
      </c>
      <c r="V57" s="30"/>
      <c r="W57" s="44">
        <v>76.5</v>
      </c>
      <c r="X57" s="44">
        <v>-3.2926837739999999</v>
      </c>
      <c r="Y57" s="44">
        <v>15.409432519999999</v>
      </c>
      <c r="Z57" s="44">
        <v>8.5900183599999999E-2</v>
      </c>
      <c r="AA57" s="44">
        <v>-3.1342828329999999</v>
      </c>
      <c r="AB57" s="44">
        <v>15.278537278</v>
      </c>
      <c r="AC57" s="44">
        <v>9.7511045899999996E-2</v>
      </c>
    </row>
    <row r="58" spans="1:29">
      <c r="A58" s="25">
        <v>54</v>
      </c>
      <c r="B58" s="14">
        <v>1.0953668999999999</v>
      </c>
      <c r="C58" s="14">
        <v>105.3261638</v>
      </c>
      <c r="D58" s="14">
        <v>4.1849606999999997E-2</v>
      </c>
      <c r="E58" s="14">
        <v>0.100012514</v>
      </c>
      <c r="F58" s="14">
        <v>103.8872839</v>
      </c>
      <c r="G58" s="14">
        <v>4.3730790999999998E-2</v>
      </c>
      <c r="H58" s="14">
        <v>-0.963096972</v>
      </c>
      <c r="I58" s="14">
        <v>17.198390799999999</v>
      </c>
      <c r="J58" s="14">
        <v>0.124043503</v>
      </c>
      <c r="K58" s="14">
        <v>-1.2287982120000001</v>
      </c>
      <c r="L58" s="14">
        <v>16.749941870000001</v>
      </c>
      <c r="M58" s="14">
        <v>0.136028014</v>
      </c>
      <c r="O58" s="42">
        <v>72</v>
      </c>
      <c r="P58" s="43">
        <v>-0.35210000000000002</v>
      </c>
      <c r="Q58" s="40">
        <v>8.8696999999999999</v>
      </c>
      <c r="R58" s="40">
        <v>8.2540000000000002E-2</v>
      </c>
      <c r="S58" s="15">
        <v>-0.38329999999999997</v>
      </c>
      <c r="T58" s="15">
        <v>8.5678999999999998</v>
      </c>
      <c r="U58" s="15">
        <v>9.0429999999999996E-2</v>
      </c>
      <c r="V58" s="30"/>
      <c r="W58" s="44">
        <v>77.5</v>
      </c>
      <c r="X58" s="44">
        <v>-3.305124073</v>
      </c>
      <c r="Y58" s="44">
        <v>15.418686911</v>
      </c>
      <c r="Z58" s="44">
        <v>8.6644667100000003E-2</v>
      </c>
      <c r="AA58" s="44">
        <v>-3.109557879</v>
      </c>
      <c r="AB58" s="44">
        <v>15.296759667</v>
      </c>
      <c r="AC58" s="44">
        <v>9.8464710100000005E-2</v>
      </c>
    </row>
    <row r="59" spans="1:29">
      <c r="A59" s="25">
        <v>55</v>
      </c>
      <c r="B59" s="14">
        <v>1.133652119</v>
      </c>
      <c r="C59" s="14">
        <v>105.8812823</v>
      </c>
      <c r="D59" s="14">
        <v>4.1955723E-2</v>
      </c>
      <c r="E59" s="14">
        <v>7.5698880999999996E-2</v>
      </c>
      <c r="F59" s="14">
        <v>104.4634511</v>
      </c>
      <c r="G59" s="14">
        <v>4.3816701E-2</v>
      </c>
      <c r="H59" s="14">
        <v>-0.96963343400000002</v>
      </c>
      <c r="I59" s="14">
        <v>17.379063410000001</v>
      </c>
      <c r="J59" s="14">
        <v>0.12487899199999999</v>
      </c>
      <c r="K59" s="14">
        <v>-1.2383308550000001</v>
      </c>
      <c r="L59" s="14">
        <v>16.928265870000001</v>
      </c>
      <c r="M59" s="14">
        <v>0.13681073899999999</v>
      </c>
      <c r="O59" s="42">
        <v>72.5</v>
      </c>
      <c r="P59" s="43">
        <v>-0.35210000000000002</v>
      </c>
      <c r="Q59" s="40">
        <v>8.9787999999999997</v>
      </c>
      <c r="R59" s="40">
        <v>8.2619999999999999E-2</v>
      </c>
      <c r="S59" s="15">
        <v>-0.38329999999999997</v>
      </c>
      <c r="T59" s="15">
        <v>8.6674000000000007</v>
      </c>
      <c r="U59" s="15">
        <v>9.0370000000000006E-2</v>
      </c>
      <c r="V59" s="30"/>
      <c r="W59" s="44">
        <v>78.5</v>
      </c>
      <c r="X59" s="44">
        <v>-3.314768951</v>
      </c>
      <c r="Y59" s="44">
        <v>15.429022732</v>
      </c>
      <c r="Z59" s="44">
        <v>8.7400421199999995E-2</v>
      </c>
      <c r="AA59" s="44">
        <v>-3.084290931</v>
      </c>
      <c r="AB59" s="44">
        <v>15.316066442</v>
      </c>
      <c r="AC59" s="44">
        <v>9.94269552E-2</v>
      </c>
    </row>
    <row r="60" spans="1:29">
      <c r="A60" s="25">
        <v>56</v>
      </c>
      <c r="B60" s="14">
        <v>1.167104213</v>
      </c>
      <c r="C60" s="14">
        <v>106.43431459999999</v>
      </c>
      <c r="D60" s="14">
        <v>4.2062532E-2</v>
      </c>
      <c r="E60" s="14">
        <v>5.1847635000000003E-2</v>
      </c>
      <c r="F60" s="14">
        <v>105.04148530000001</v>
      </c>
      <c r="G60" s="14">
        <v>4.3899867000000002E-2</v>
      </c>
      <c r="H60" s="14">
        <v>-0.97553235500000002</v>
      </c>
      <c r="I60" s="14">
        <v>17.560962450000002</v>
      </c>
      <c r="J60" s="14">
        <v>0.12571634800000001</v>
      </c>
      <c r="K60" s="14">
        <v>-1.247537914</v>
      </c>
      <c r="L60" s="14">
        <v>17.107826150000001</v>
      </c>
      <c r="M60" s="14">
        <v>0.13757560599999999</v>
      </c>
      <c r="O60" s="42">
        <v>73</v>
      </c>
      <c r="P60" s="43">
        <v>-0.35210000000000002</v>
      </c>
      <c r="Q60" s="40">
        <v>9.0864999999999991</v>
      </c>
      <c r="R60" s="40">
        <v>8.269E-2</v>
      </c>
      <c r="S60" s="15">
        <v>-0.38329999999999997</v>
      </c>
      <c r="T60" s="15">
        <v>8.7660999999999998</v>
      </c>
      <c r="U60" s="15">
        <v>9.0310000000000001E-2</v>
      </c>
      <c r="V60" s="30"/>
      <c r="W60" s="44">
        <v>79.5</v>
      </c>
      <c r="X60" s="44">
        <v>-3.3217859920000001</v>
      </c>
      <c r="Y60" s="44">
        <v>15.440424387</v>
      </c>
      <c r="Z60" s="44">
        <v>8.8166744399999997E-2</v>
      </c>
      <c r="AA60" s="44">
        <v>-3.0585772919999998</v>
      </c>
      <c r="AB60" s="44">
        <v>15.336437447</v>
      </c>
      <c r="AC60" s="44">
        <v>0.10039676929999999</v>
      </c>
    </row>
    <row r="61" spans="1:29">
      <c r="A61" s="25">
        <v>57</v>
      </c>
      <c r="B61" s="14">
        <v>1.1958453529999999</v>
      </c>
      <c r="C61" s="14">
        <v>106.98547689999999</v>
      </c>
      <c r="D61" s="14">
        <v>4.2169628000000001E-2</v>
      </c>
      <c r="E61" s="14">
        <v>2.853967E-2</v>
      </c>
      <c r="F61" s="14">
        <v>105.62132870000001</v>
      </c>
      <c r="G61" s="14">
        <v>4.3980337000000001E-2</v>
      </c>
      <c r="H61" s="14">
        <v>-0.98093791500000005</v>
      </c>
      <c r="I61" s="14">
        <v>17.74400082</v>
      </c>
      <c r="J61" s="14">
        <v>0.12655402199999999</v>
      </c>
      <c r="K61" s="14">
        <v>-1.2563921790000001</v>
      </c>
      <c r="L61" s="14">
        <v>17.28858894</v>
      </c>
      <c r="M61" s="14">
        <v>0.13832419300000001</v>
      </c>
      <c r="O61" s="42">
        <v>73.5</v>
      </c>
      <c r="P61" s="43">
        <v>-0.35210000000000002</v>
      </c>
      <c r="Q61" s="40">
        <v>9.1927000000000003</v>
      </c>
      <c r="R61" s="40">
        <v>8.276E-2</v>
      </c>
      <c r="S61" s="15">
        <v>-0.38329999999999997</v>
      </c>
      <c r="T61" s="15">
        <v>8.8637999999999995</v>
      </c>
      <c r="U61" s="15">
        <v>9.0249999999999997E-2</v>
      </c>
      <c r="V61" s="30"/>
      <c r="W61" s="44">
        <v>80.5</v>
      </c>
      <c r="X61" s="44">
        <v>-3.3263457949999999</v>
      </c>
      <c r="Y61" s="44">
        <v>15.452875806</v>
      </c>
      <c r="Z61" s="44">
        <v>8.8942897000000007E-2</v>
      </c>
      <c r="AA61" s="44">
        <v>-3.032505499</v>
      </c>
      <c r="AB61" s="44">
        <v>15.357852744000001</v>
      </c>
      <c r="AC61" s="44">
        <v>0.1013731591</v>
      </c>
    </row>
    <row r="62" spans="1:29">
      <c r="A62" s="25">
        <v>58</v>
      </c>
      <c r="B62" s="14">
        <v>1.220004233</v>
      </c>
      <c r="C62" s="14">
        <v>107.53496800000001</v>
      </c>
      <c r="D62" s="14">
        <v>4.2276619000000001E-2</v>
      </c>
      <c r="E62" s="14">
        <v>5.853853E-3</v>
      </c>
      <c r="F62" s="14">
        <v>106.2028921</v>
      </c>
      <c r="G62" s="14">
        <v>4.4058171E-2</v>
      </c>
      <c r="H62" s="14">
        <v>-0.98600651800000005</v>
      </c>
      <c r="I62" s="14">
        <v>17.928091210000002</v>
      </c>
      <c r="J62" s="14">
        <v>0.12739045299999999</v>
      </c>
      <c r="K62" s="14">
        <v>-1.264864846</v>
      </c>
      <c r="L62" s="14">
        <v>17.470524439999998</v>
      </c>
      <c r="M62" s="14">
        <v>0.139058192</v>
      </c>
      <c r="O62" s="42">
        <v>74</v>
      </c>
      <c r="P62" s="43">
        <v>-0.35210000000000002</v>
      </c>
      <c r="Q62" s="40">
        <v>9.2973999999999997</v>
      </c>
      <c r="R62" s="40">
        <v>8.2830000000000001E-2</v>
      </c>
      <c r="S62" s="15">
        <v>-0.38329999999999997</v>
      </c>
      <c r="T62" s="15">
        <v>8.9601000000000006</v>
      </c>
      <c r="U62" s="15">
        <v>9.0179999999999996E-2</v>
      </c>
      <c r="V62" s="30"/>
      <c r="W62" s="44">
        <v>81.5</v>
      </c>
      <c r="X62" s="44">
        <v>-3.3286027310000001</v>
      </c>
      <c r="Y62" s="44">
        <v>15.466362178000001</v>
      </c>
      <c r="Z62" s="44">
        <v>8.9728201899999999E-2</v>
      </c>
      <c r="AA62" s="44">
        <v>-3.0061575999999999</v>
      </c>
      <c r="AB62" s="44">
        <v>15.380292613</v>
      </c>
      <c r="AC62" s="44">
        <v>0.1023551503</v>
      </c>
    </row>
    <row r="63" spans="1:29">
      <c r="A63" s="25">
        <v>59</v>
      </c>
      <c r="B63" s="14">
        <v>1.2397158559999999</v>
      </c>
      <c r="C63" s="14">
        <v>108.0829695</v>
      </c>
      <c r="D63" s="14">
        <v>4.2383128999999999E-2</v>
      </c>
      <c r="E63" s="14">
        <v>-1.6133871000000001E-2</v>
      </c>
      <c r="F63" s="14">
        <v>106.78605829999999</v>
      </c>
      <c r="G63" s="14">
        <v>4.4133440000000003E-2</v>
      </c>
      <c r="H63" s="14">
        <v>-0.99086693999999997</v>
      </c>
      <c r="I63" s="14">
        <v>18.113156249999999</v>
      </c>
      <c r="J63" s="14">
        <v>0.12822429399999999</v>
      </c>
      <c r="K63" s="14">
        <v>-1.272926011</v>
      </c>
      <c r="L63" s="14">
        <v>17.65360733</v>
      </c>
      <c r="M63" s="14">
        <v>0.139779387</v>
      </c>
      <c r="O63" s="42">
        <v>74.5</v>
      </c>
      <c r="P63" s="43">
        <v>-0.35210000000000002</v>
      </c>
      <c r="Q63" s="40">
        <v>9.4009999999999998</v>
      </c>
      <c r="R63" s="40">
        <v>8.2890000000000005E-2</v>
      </c>
      <c r="S63" s="15">
        <v>-0.38329999999999997</v>
      </c>
      <c r="T63" s="15">
        <v>9.0551999999999992</v>
      </c>
      <c r="U63" s="15">
        <v>9.0120000000000006E-2</v>
      </c>
      <c r="V63" s="30"/>
      <c r="W63" s="44">
        <v>82.5</v>
      </c>
      <c r="X63" s="44">
        <v>-3.3287252770000002</v>
      </c>
      <c r="Y63" s="44">
        <v>15.480867041</v>
      </c>
      <c r="Z63" s="44">
        <v>9.0521874799999999E-2</v>
      </c>
      <c r="AA63" s="44">
        <v>-2.9796094480000002</v>
      </c>
      <c r="AB63" s="44">
        <v>15.403737534999999</v>
      </c>
      <c r="AC63" s="44">
        <v>0.1033417884</v>
      </c>
    </row>
    <row r="64" spans="1:29">
      <c r="A64" s="25">
        <v>60</v>
      </c>
      <c r="B64" s="14">
        <v>1.255121285</v>
      </c>
      <c r="C64" s="14">
        <v>108.6296457</v>
      </c>
      <c r="D64" s="14">
        <v>4.2488803999999998E-2</v>
      </c>
      <c r="E64" s="14">
        <v>-3.7351180999999997E-2</v>
      </c>
      <c r="F64" s="14">
        <v>107.37068410000001</v>
      </c>
      <c r="G64" s="14">
        <v>4.4206217999999999E-2</v>
      </c>
      <c r="H64" s="14">
        <v>-0.99564440200000004</v>
      </c>
      <c r="I64" s="14">
        <v>18.299122860000001</v>
      </c>
      <c r="J64" s="14">
        <v>0.129054277</v>
      </c>
      <c r="K64" s="14">
        <v>-1.2805451400000001</v>
      </c>
      <c r="L64" s="14">
        <v>17.837817220000002</v>
      </c>
      <c r="M64" s="14">
        <v>0.140489635</v>
      </c>
      <c r="O64" s="42">
        <v>75</v>
      </c>
      <c r="P64" s="43">
        <v>-0.35210000000000002</v>
      </c>
      <c r="Q64" s="40">
        <v>9.5031999999999996</v>
      </c>
      <c r="R64" s="40">
        <v>8.2949999999999996E-2</v>
      </c>
      <c r="S64" s="15">
        <v>-0.38329999999999997</v>
      </c>
      <c r="T64" s="15">
        <v>9.1489999999999991</v>
      </c>
      <c r="U64" s="15">
        <v>9.0050000000000005E-2</v>
      </c>
      <c r="V64" s="30"/>
      <c r="W64" s="44">
        <v>83.5</v>
      </c>
      <c r="X64" s="44">
        <v>-3.3268701799999998</v>
      </c>
      <c r="Y64" s="44">
        <v>15.496374654</v>
      </c>
      <c r="Z64" s="44">
        <v>9.1323162099999994E-2</v>
      </c>
      <c r="AA64" s="44">
        <v>-2.9529309929999998</v>
      </c>
      <c r="AB64" s="44">
        <v>15.428168190999999</v>
      </c>
      <c r="AC64" s="44">
        <v>0.10433213919999999</v>
      </c>
    </row>
    <row r="65" spans="1:29">
      <c r="A65" s="25">
        <f>A64+1</f>
        <v>61</v>
      </c>
      <c r="B65" s="14">
        <v>1.2663673980000001</v>
      </c>
      <c r="C65" s="14">
        <v>109.1751441</v>
      </c>
      <c r="D65" s="14">
        <v>4.2593311000000002E-2</v>
      </c>
      <c r="E65" s="14">
        <v>-5.7729946999999997E-2</v>
      </c>
      <c r="F65" s="14">
        <v>107.9566031</v>
      </c>
      <c r="G65" s="14">
        <v>4.4276587999999999E-2</v>
      </c>
      <c r="H65" s="14">
        <v>-1.0004538860000001</v>
      </c>
      <c r="I65" s="14">
        <v>18.485924130000001</v>
      </c>
      <c r="J65" s="14">
        <v>0.129879257</v>
      </c>
      <c r="K65" s="14">
        <v>-1.2876915250000001</v>
      </c>
      <c r="L65" s="14">
        <v>18.02313904</v>
      </c>
      <c r="M65" s="14">
        <v>0.14119084200000001</v>
      </c>
      <c r="O65" s="42">
        <v>75.5</v>
      </c>
      <c r="P65" s="43">
        <v>-0.35210000000000002</v>
      </c>
      <c r="Q65" s="40">
        <v>9.6041000000000007</v>
      </c>
      <c r="R65" s="40">
        <v>8.301E-2</v>
      </c>
      <c r="S65" s="15">
        <v>-0.38329999999999997</v>
      </c>
      <c r="T65" s="15">
        <v>9.2417999999999996</v>
      </c>
      <c r="U65" s="15">
        <v>8.9990000000000001E-2</v>
      </c>
      <c r="V65" s="30"/>
      <c r="W65" s="44">
        <v>84.5</v>
      </c>
      <c r="X65" s="44">
        <v>-3.323188896</v>
      </c>
      <c r="Y65" s="44">
        <v>15.512869363</v>
      </c>
      <c r="Z65" s="44">
        <v>9.2131305400000002E-2</v>
      </c>
      <c r="AA65" s="44">
        <v>-2.9261865920000001</v>
      </c>
      <c r="AB65" s="44">
        <v>15.453565451999999</v>
      </c>
      <c r="AC65" s="44">
        <v>0.10532528920000001</v>
      </c>
    </row>
    <row r="66" spans="1:29">
      <c r="A66" s="25">
        <f t="shared" ref="A66:A129" si="0">A65+1</f>
        <v>62</v>
      </c>
      <c r="B66" s="14">
        <v>1.273606657</v>
      </c>
      <c r="C66" s="14">
        <v>109.7195954</v>
      </c>
      <c r="D66" s="14">
        <v>4.2696341999999998E-2</v>
      </c>
      <c r="E66" s="14">
        <v>-7.7206672000000004E-2</v>
      </c>
      <c r="F66" s="14">
        <v>108.5436278</v>
      </c>
      <c r="G66" s="14">
        <v>4.4344632000000002E-2</v>
      </c>
      <c r="H66" s="14">
        <v>-1.0053996679999999</v>
      </c>
      <c r="I66" s="14">
        <v>18.67349965</v>
      </c>
      <c r="J66" s="14">
        <v>0.13069821200000001</v>
      </c>
      <c r="K66" s="14">
        <v>-1.2943320760000001</v>
      </c>
      <c r="L66" s="14">
        <v>18.209564180000001</v>
      </c>
      <c r="M66" s="14">
        <v>0.141884974</v>
      </c>
      <c r="O66" s="42">
        <v>76</v>
      </c>
      <c r="P66" s="43">
        <v>-0.35210000000000002</v>
      </c>
      <c r="Q66" s="40">
        <v>9.7033000000000005</v>
      </c>
      <c r="R66" s="40">
        <v>8.3070000000000005E-2</v>
      </c>
      <c r="S66" s="15">
        <v>-0.38329999999999997</v>
      </c>
      <c r="T66" s="15">
        <v>9.3337000000000003</v>
      </c>
      <c r="U66" s="15">
        <v>8.992E-2</v>
      </c>
      <c r="V66" s="30"/>
      <c r="W66" s="44">
        <v>85.5</v>
      </c>
      <c r="X66" s="44">
        <v>-3.3178270159999999</v>
      </c>
      <c r="Y66" s="44">
        <v>15.530335632</v>
      </c>
      <c r="Z66" s="44">
        <v>9.2945544300000002E-2</v>
      </c>
      <c r="AA66" s="44">
        <v>-2.8994353070000001</v>
      </c>
      <c r="AB66" s="44">
        <v>15.479910373999999</v>
      </c>
      <c r="AC66" s="44">
        <v>0.10632034629999999</v>
      </c>
    </row>
    <row r="67" spans="1:29">
      <c r="A67" s="25">
        <f t="shared" si="0"/>
        <v>63</v>
      </c>
      <c r="B67" s="14">
        <v>1.276996893</v>
      </c>
      <c r="C67" s="14">
        <v>110.2631136</v>
      </c>
      <c r="D67" s="14">
        <v>4.2797614999999997E-2</v>
      </c>
      <c r="E67" s="14">
        <v>-9.5722829999999995E-2</v>
      </c>
      <c r="F67" s="14">
        <v>109.13155209999999</v>
      </c>
      <c r="G67" s="14">
        <v>4.4410435999999998E-2</v>
      </c>
      <c r="H67" s="14">
        <v>-1.010575003</v>
      </c>
      <c r="I67" s="14">
        <v>18.86179576</v>
      </c>
      <c r="J67" s="14">
        <v>0.131510245</v>
      </c>
      <c r="K67" s="14">
        <v>-1.300441561</v>
      </c>
      <c r="L67" s="14">
        <v>18.397087599999999</v>
      </c>
      <c r="M67" s="14">
        <v>0.14257393900000001</v>
      </c>
      <c r="O67" s="42">
        <v>76.5</v>
      </c>
      <c r="P67" s="43">
        <v>-0.35210000000000002</v>
      </c>
      <c r="Q67" s="40">
        <v>9.8007000000000009</v>
      </c>
      <c r="R67" s="40">
        <v>8.3110000000000003E-2</v>
      </c>
      <c r="S67" s="15">
        <v>-0.38329999999999997</v>
      </c>
      <c r="T67" s="15">
        <v>9.4252000000000002</v>
      </c>
      <c r="U67" s="15">
        <v>8.9849999999999999E-2</v>
      </c>
      <c r="V67" s="30"/>
      <c r="W67" s="44">
        <v>86.5</v>
      </c>
      <c r="X67" s="44">
        <v>-3.310923871</v>
      </c>
      <c r="Y67" s="44">
        <v>15.548758064999999</v>
      </c>
      <c r="Z67" s="44">
        <v>9.37651184E-2</v>
      </c>
      <c r="AA67" s="44">
        <v>-2.8727312110000001</v>
      </c>
      <c r="AB67" s="44">
        <v>15.507184187</v>
      </c>
      <c r="AC67" s="44">
        <v>0.1073164399</v>
      </c>
    </row>
    <row r="68" spans="1:29">
      <c r="A68" s="25">
        <f t="shared" si="0"/>
        <v>64</v>
      </c>
      <c r="B68" s="14">
        <v>1.2767011189999999</v>
      </c>
      <c r="C68" s="14">
        <v>110.8057967</v>
      </c>
      <c r="D68" s="14">
        <v>4.2896877E-2</v>
      </c>
      <c r="E68" s="14">
        <v>-0.11322512799999999</v>
      </c>
      <c r="F68" s="14">
        <v>109.7201531</v>
      </c>
      <c r="G68" s="14">
        <v>4.4474083999999997E-2</v>
      </c>
      <c r="H68" s="14">
        <v>-1.016061941</v>
      </c>
      <c r="I68" s="14">
        <v>19.05076579</v>
      </c>
      <c r="J68" s="14">
        <v>0.13231458600000001</v>
      </c>
      <c r="K68" s="14">
        <v>-1.3059890110000001</v>
      </c>
      <c r="L68" s="14">
        <v>18.585712430000001</v>
      </c>
      <c r="M68" s="14">
        <v>0.14325970900000001</v>
      </c>
      <c r="O68" s="42">
        <v>77</v>
      </c>
      <c r="P68" s="43">
        <v>-0.35210000000000002</v>
      </c>
      <c r="Q68" s="40">
        <v>9.8963000000000001</v>
      </c>
      <c r="R68" s="40">
        <v>8.3140000000000006E-2</v>
      </c>
      <c r="S68" s="15">
        <v>-0.38329999999999997</v>
      </c>
      <c r="T68" s="15">
        <v>9.5166000000000004</v>
      </c>
      <c r="U68" s="15">
        <v>8.9789999999999995E-2</v>
      </c>
      <c r="V68" s="30"/>
      <c r="W68" s="44">
        <v>87.5</v>
      </c>
      <c r="X68" s="44">
        <v>-3.3026122720000002</v>
      </c>
      <c r="Y68" s="44">
        <v>15.568121425999999</v>
      </c>
      <c r="Z68" s="44">
        <v>9.4589270200000006E-2</v>
      </c>
      <c r="AA68" s="44">
        <v>-2.8461236830000001</v>
      </c>
      <c r="AB68" s="44">
        <v>15.535368292999999</v>
      </c>
      <c r="AC68" s="44">
        <v>0.1083127212</v>
      </c>
    </row>
    <row r="69" spans="1:29">
      <c r="A69" s="25">
        <f t="shared" si="0"/>
        <v>65</v>
      </c>
      <c r="B69" s="14">
        <v>1.272887366</v>
      </c>
      <c r="C69" s="14">
        <v>111.34772649999999</v>
      </c>
      <c r="D69" s="14">
        <v>4.2993903999999999E-2</v>
      </c>
      <c r="E69" s="14">
        <v>-0.129665689</v>
      </c>
      <c r="F69" s="14">
        <v>110.3091934</v>
      </c>
      <c r="G69" s="14">
        <v>4.4535661999999997E-2</v>
      </c>
      <c r="H69" s="14">
        <v>-1.0219312410000001</v>
      </c>
      <c r="I69" s="14">
        <v>19.24037019</v>
      </c>
      <c r="J69" s="14">
        <v>0.133110593</v>
      </c>
      <c r="K69" s="14">
        <v>-1.3109469410000001</v>
      </c>
      <c r="L69" s="14">
        <v>18.775447280000002</v>
      </c>
      <c r="M69" s="14">
        <v>0.14394421600000001</v>
      </c>
      <c r="O69" s="42">
        <v>77.5</v>
      </c>
      <c r="P69" s="43">
        <v>-0.35210000000000002</v>
      </c>
      <c r="Q69" s="40">
        <v>9.9901999999999997</v>
      </c>
      <c r="R69" s="40">
        <v>8.3169999999999994E-2</v>
      </c>
      <c r="S69" s="15">
        <v>-0.38329999999999997</v>
      </c>
      <c r="T69" s="15">
        <v>9.6085999999999991</v>
      </c>
      <c r="U69" s="15">
        <v>8.9719999999999994E-2</v>
      </c>
      <c r="V69" s="30"/>
      <c r="W69" s="44">
        <v>88.5</v>
      </c>
      <c r="X69" s="44">
        <v>-3.2930183610000001</v>
      </c>
      <c r="Y69" s="44">
        <v>15.588410651</v>
      </c>
      <c r="Z69" s="44">
        <v>9.5417246499999997E-2</v>
      </c>
      <c r="AA69" s="44">
        <v>-2.8196577039999999</v>
      </c>
      <c r="AB69" s="44">
        <v>15.564444257</v>
      </c>
      <c r="AC69" s="44">
        <v>0.10930836369999999</v>
      </c>
    </row>
    <row r="70" spans="1:29">
      <c r="A70" s="25">
        <f t="shared" si="0"/>
        <v>66</v>
      </c>
      <c r="B70" s="14">
        <v>1.2657285359999999</v>
      </c>
      <c r="C70" s="14">
        <v>111.88896939999999</v>
      </c>
      <c r="D70" s="14">
        <v>4.3088503E-2</v>
      </c>
      <c r="E70" s="14">
        <v>-0.14500217900000001</v>
      </c>
      <c r="F70" s="14">
        <v>110.89842280000001</v>
      </c>
      <c r="G70" s="14">
        <v>4.4595254000000001E-2</v>
      </c>
      <c r="H70" s="14">
        <v>-1.0282423759999999</v>
      </c>
      <c r="I70" s="14">
        <v>19.43057662</v>
      </c>
      <c r="J70" s="14">
        <v>0.13389775200000001</v>
      </c>
      <c r="K70" s="14">
        <v>-1.3152895339999999</v>
      </c>
      <c r="L70" s="14">
        <v>18.966307</v>
      </c>
      <c r="M70" s="14">
        <v>0.14462935900000001</v>
      </c>
      <c r="O70" s="42">
        <v>78</v>
      </c>
      <c r="P70" s="43">
        <v>-0.35210000000000002</v>
      </c>
      <c r="Q70" s="40">
        <v>10.082700000000001</v>
      </c>
      <c r="R70" s="40">
        <v>8.3180000000000004E-2</v>
      </c>
      <c r="S70" s="15">
        <v>-0.38329999999999997</v>
      </c>
      <c r="T70" s="15">
        <v>9.7014999999999993</v>
      </c>
      <c r="U70" s="15">
        <v>8.9649999999999994E-2</v>
      </c>
      <c r="V70" s="30"/>
      <c r="W70" s="44">
        <v>89.5</v>
      </c>
      <c r="X70" s="44">
        <v>-3.2822608130000002</v>
      </c>
      <c r="Y70" s="44">
        <v>15.60961101</v>
      </c>
      <c r="Z70" s="44">
        <v>9.6248300499999995E-2</v>
      </c>
      <c r="AA70" s="44">
        <v>-2.793374145</v>
      </c>
      <c r="AB70" s="44">
        <v>15.594393802000001</v>
      </c>
      <c r="AC70" s="44">
        <v>0.1103025629</v>
      </c>
    </row>
    <row r="71" spans="1:29">
      <c r="A71" s="25">
        <f t="shared" si="0"/>
        <v>67</v>
      </c>
      <c r="B71" s="14">
        <v>1.2554022810000001</v>
      </c>
      <c r="C71" s="14">
        <v>112.42957610000001</v>
      </c>
      <c r="D71" s="14">
        <v>4.3180512999999997E-2</v>
      </c>
      <c r="E71" s="14">
        <v>-0.15919788500000001</v>
      </c>
      <c r="F71" s="14">
        <v>111.4875806</v>
      </c>
      <c r="G71" s="14">
        <v>4.4652942000000001E-2</v>
      </c>
      <c r="H71" s="14">
        <v>-1.0350436080000001</v>
      </c>
      <c r="I71" s="14">
        <v>19.621360070000001</v>
      </c>
      <c r="J71" s="14">
        <v>0.134675673</v>
      </c>
      <c r="K71" s="14">
        <v>-1.3189929250000001</v>
      </c>
      <c r="L71" s="14">
        <v>19.158312670000001</v>
      </c>
      <c r="M71" s="14">
        <v>0.14531699000000001</v>
      </c>
      <c r="O71" s="42">
        <v>78.5</v>
      </c>
      <c r="P71" s="43">
        <v>-0.35210000000000002</v>
      </c>
      <c r="Q71" s="40">
        <v>10.174099999999999</v>
      </c>
      <c r="R71" s="40">
        <v>8.3180000000000004E-2</v>
      </c>
      <c r="S71" s="15">
        <v>-0.38329999999999997</v>
      </c>
      <c r="T71" s="15">
        <v>9.7957000000000001</v>
      </c>
      <c r="U71" s="15">
        <v>8.9590000000000003E-2</v>
      </c>
      <c r="V71" s="30"/>
      <c r="W71" s="44">
        <v>90.5</v>
      </c>
      <c r="X71" s="44">
        <v>-3.2704546090000002</v>
      </c>
      <c r="Y71" s="44">
        <v>15.631707349999999</v>
      </c>
      <c r="Z71" s="44">
        <v>9.7081694100000004E-2</v>
      </c>
      <c r="AA71" s="44">
        <v>-2.7673100470000001</v>
      </c>
      <c r="AB71" s="44">
        <v>15.625198798</v>
      </c>
      <c r="AC71" s="44">
        <v>0.111294537</v>
      </c>
    </row>
    <row r="72" spans="1:29">
      <c r="A72" s="25">
        <f t="shared" si="0"/>
        <v>68</v>
      </c>
      <c r="B72" s="14">
        <v>1.242090871</v>
      </c>
      <c r="C72" s="14">
        <v>112.9695827</v>
      </c>
      <c r="D72" s="14">
        <v>4.3269806000000001E-2</v>
      </c>
      <c r="E72" s="14">
        <v>-0.17222174800000001</v>
      </c>
      <c r="F72" s="14">
        <v>112.0763967</v>
      </c>
      <c r="G72" s="14">
        <v>4.4708809000000002E-2</v>
      </c>
      <c r="H72" s="14">
        <v>-1.042372125</v>
      </c>
      <c r="I72" s="14">
        <v>19.8127028</v>
      </c>
      <c r="J72" s="14">
        <v>0.13544408999999999</v>
      </c>
      <c r="K72" s="14">
        <v>-1.3220353149999999</v>
      </c>
      <c r="L72" s="14">
        <v>19.351491630000002</v>
      </c>
      <c r="M72" s="14">
        <v>0.146008903</v>
      </c>
      <c r="O72" s="42">
        <v>79</v>
      </c>
      <c r="P72" s="43">
        <v>-0.35210000000000002</v>
      </c>
      <c r="Q72" s="40">
        <v>10.264900000000001</v>
      </c>
      <c r="R72" s="40">
        <v>8.3159999999999998E-2</v>
      </c>
      <c r="S72" s="15">
        <v>-0.38329999999999997</v>
      </c>
      <c r="T72" s="15">
        <v>9.8915000000000006</v>
      </c>
      <c r="U72" s="15">
        <v>8.9520000000000002E-2</v>
      </c>
      <c r="V72" s="30"/>
      <c r="W72" s="44">
        <v>91.5</v>
      </c>
      <c r="X72" s="44">
        <v>-3.2577036160000001</v>
      </c>
      <c r="Y72" s="44">
        <v>15.654685627999999</v>
      </c>
      <c r="Z72" s="44">
        <v>9.7916697600000005E-2</v>
      </c>
      <c r="AA72" s="44">
        <v>-2.741498897</v>
      </c>
      <c r="AB72" s="44">
        <v>15.656841259</v>
      </c>
      <c r="AC72" s="44">
        <v>0.1122835261</v>
      </c>
    </row>
    <row r="73" spans="1:29">
      <c r="A73" s="25">
        <f t="shared" si="0"/>
        <v>69</v>
      </c>
      <c r="B73" s="14">
        <v>1.225981067</v>
      </c>
      <c r="C73" s="14">
        <v>113.5090108</v>
      </c>
      <c r="D73" s="14">
        <v>4.3356287E-2</v>
      </c>
      <c r="E73" s="14">
        <v>-0.184048358</v>
      </c>
      <c r="F73" s="14">
        <v>112.6645943</v>
      </c>
      <c r="G73" s="14">
        <v>4.4762936000000003E-2</v>
      </c>
      <c r="H73" s="14">
        <v>-1.0502542319999999</v>
      </c>
      <c r="I73" s="14">
        <v>20.004594399999998</v>
      </c>
      <c r="J73" s="14">
        <v>0.13620286000000001</v>
      </c>
      <c r="K73" s="14">
        <v>-1.3243981330000001</v>
      </c>
      <c r="L73" s="14">
        <v>19.54587708</v>
      </c>
      <c r="M73" s="14">
        <v>0.14670681299999999</v>
      </c>
      <c r="O73" s="42">
        <v>79.5</v>
      </c>
      <c r="P73" s="43">
        <v>-0.35210000000000002</v>
      </c>
      <c r="Q73" s="40">
        <v>10.3558</v>
      </c>
      <c r="R73" s="40">
        <v>8.3129999999999996E-2</v>
      </c>
      <c r="S73" s="15">
        <v>-0.38329999999999997</v>
      </c>
      <c r="T73" s="15">
        <v>9.9892000000000003</v>
      </c>
      <c r="U73" s="15">
        <v>8.9459999999999998E-2</v>
      </c>
      <c r="V73" s="30"/>
      <c r="W73" s="44">
        <v>92.5</v>
      </c>
      <c r="X73" s="44">
        <v>-3.2441082140000002</v>
      </c>
      <c r="Y73" s="44">
        <v>15.678531387</v>
      </c>
      <c r="Z73" s="44">
        <v>9.8752593099999994E-2</v>
      </c>
      <c r="AA73" s="44">
        <v>-2.7159708939999998</v>
      </c>
      <c r="AB73" s="44">
        <v>15.689303334</v>
      </c>
      <c r="AC73" s="44">
        <v>0.11326879300000001</v>
      </c>
    </row>
    <row r="74" spans="1:29">
      <c r="A74" s="25">
        <f t="shared" si="0"/>
        <v>70</v>
      </c>
      <c r="B74" s="14">
        <v>1.2072639780000001</v>
      </c>
      <c r="C74" s="14">
        <v>114.04786780000001</v>
      </c>
      <c r="D74" s="14">
        <v>4.3439893E-2</v>
      </c>
      <c r="E74" s="14">
        <v>-0.194660215</v>
      </c>
      <c r="F74" s="14">
        <v>113.25189020000001</v>
      </c>
      <c r="G74" s="14">
        <v>4.4815401999999997E-2</v>
      </c>
      <c r="H74" s="14">
        <v>-1.0587055949999999</v>
      </c>
      <c r="I74" s="14">
        <v>20.197031710000001</v>
      </c>
      <c r="J74" s="14">
        <v>0.13695195900000001</v>
      </c>
      <c r="K74" s="14">
        <v>-1.3260645390000001</v>
      </c>
      <c r="L74" s="14">
        <v>19.741508540000002</v>
      </c>
      <c r="M74" s="14">
        <v>0.14741236299999999</v>
      </c>
      <c r="O74" s="42">
        <v>80</v>
      </c>
      <c r="P74" s="43">
        <v>-0.35210000000000002</v>
      </c>
      <c r="Q74" s="40">
        <v>10.4475</v>
      </c>
      <c r="R74" s="40">
        <v>8.3080000000000001E-2</v>
      </c>
      <c r="S74" s="15">
        <v>-0.38329999999999997</v>
      </c>
      <c r="T74" s="15">
        <v>10.0891</v>
      </c>
      <c r="U74" s="15">
        <v>8.9399999999999993E-2</v>
      </c>
      <c r="V74" s="30"/>
      <c r="W74" s="44">
        <v>93.5</v>
      </c>
      <c r="X74" s="44">
        <v>-3.2297617129999998</v>
      </c>
      <c r="Y74" s="44">
        <v>15.703230518</v>
      </c>
      <c r="Z74" s="44">
        <v>9.9588674899999993E-2</v>
      </c>
      <c r="AA74" s="44">
        <v>-2.6907531969999998</v>
      </c>
      <c r="AB74" s="44">
        <v>15.722567299</v>
      </c>
      <c r="AC74" s="44">
        <v>0.1142496222</v>
      </c>
    </row>
    <row r="75" spans="1:29">
      <c r="A75" s="25">
        <f t="shared" si="0"/>
        <v>71</v>
      </c>
      <c r="B75" s="14">
        <v>1.1861402219999999</v>
      </c>
      <c r="C75" s="14">
        <v>114.5861486</v>
      </c>
      <c r="D75" s="14">
        <v>4.3520597000000001E-2</v>
      </c>
      <c r="E75" s="14">
        <v>-0.204030559</v>
      </c>
      <c r="F75" s="14">
        <v>113.8380006</v>
      </c>
      <c r="G75" s="14">
        <v>4.4866287999999997E-2</v>
      </c>
      <c r="H75" s="14">
        <v>-1.067731529</v>
      </c>
      <c r="I75" s="14">
        <v>20.39001872</v>
      </c>
      <c r="J75" s="14">
        <v>0.13769147800000001</v>
      </c>
      <c r="K75" s="14">
        <v>-1.327020415</v>
      </c>
      <c r="L75" s="14">
        <v>19.93843145</v>
      </c>
      <c r="M75" s="14">
        <v>0.14812710900000001</v>
      </c>
      <c r="O75" s="42">
        <v>80.5</v>
      </c>
      <c r="P75" s="43">
        <v>-0.35210000000000002</v>
      </c>
      <c r="Q75" s="40">
        <v>10.5405</v>
      </c>
      <c r="R75" s="40">
        <v>8.301E-2</v>
      </c>
      <c r="S75" s="15">
        <v>-0.38329999999999997</v>
      </c>
      <c r="T75" s="15">
        <v>10.191599999999999</v>
      </c>
      <c r="U75" s="15">
        <v>8.9340000000000003E-2</v>
      </c>
      <c r="V75" s="30"/>
      <c r="W75" s="44">
        <v>94.5</v>
      </c>
      <c r="X75" s="44">
        <v>-3.2147512869999999</v>
      </c>
      <c r="Y75" s="44">
        <v>15.728769113</v>
      </c>
      <c r="Z75" s="44">
        <v>0.1004242507</v>
      </c>
      <c r="AA75" s="44">
        <v>-2.6658701460000001</v>
      </c>
      <c r="AB75" s="44">
        <v>15.756615553</v>
      </c>
      <c r="AC75" s="44">
        <v>0.11522532069999999</v>
      </c>
    </row>
    <row r="76" spans="1:29">
      <c r="A76" s="25">
        <f t="shared" si="0"/>
        <v>72</v>
      </c>
      <c r="B76" s="14">
        <v>1.1627961979999999</v>
      </c>
      <c r="C76" s="14">
        <v>115.12383149999999</v>
      </c>
      <c r="D76" s="14">
        <v>4.3598406999999999E-2</v>
      </c>
      <c r="E76" s="14">
        <v>-0.21217440800000001</v>
      </c>
      <c r="F76" s="14">
        <v>114.4226317</v>
      </c>
      <c r="G76" s="14">
        <v>4.4915671999999997E-2</v>
      </c>
      <c r="H76" s="14">
        <v>-1.077321193</v>
      </c>
      <c r="I76" s="14">
        <v>20.583568620000001</v>
      </c>
      <c r="J76" s="14">
        <v>0.138421673</v>
      </c>
      <c r="K76" s="14">
        <v>-1.327256387</v>
      </c>
      <c r="L76" s="14">
        <v>20.136696229999998</v>
      </c>
      <c r="M76" s="14">
        <v>0.14885248200000001</v>
      </c>
      <c r="O76" s="42">
        <v>81</v>
      </c>
      <c r="P76" s="43">
        <v>-0.35210000000000002</v>
      </c>
      <c r="Q76" s="40">
        <v>10.635199999999999</v>
      </c>
      <c r="R76" s="40">
        <v>8.2930000000000004E-2</v>
      </c>
      <c r="S76" s="15">
        <v>-0.38329999999999997</v>
      </c>
      <c r="T76" s="15">
        <v>10.2965</v>
      </c>
      <c r="U76" s="15">
        <v>8.9279999999999998E-2</v>
      </c>
      <c r="V76" s="30"/>
      <c r="W76" s="44">
        <v>95.5</v>
      </c>
      <c r="X76" s="44">
        <v>-3.1991581839999998</v>
      </c>
      <c r="Y76" s="44">
        <v>15.755133465</v>
      </c>
      <c r="Z76" s="44">
        <v>0.1012586429</v>
      </c>
      <c r="AA76" s="44">
        <v>-2.6413434360000001</v>
      </c>
      <c r="AB76" s="44">
        <v>15.791430622</v>
      </c>
      <c r="AC76" s="44">
        <v>0.1161952181</v>
      </c>
    </row>
    <row r="77" spans="1:29">
      <c r="A77" s="25">
        <f t="shared" si="0"/>
        <v>73</v>
      </c>
      <c r="B77" s="14">
        <v>1.1374428679999999</v>
      </c>
      <c r="C77" s="14">
        <v>115.66088619999999</v>
      </c>
      <c r="D77" s="14">
        <v>4.3673359000000002E-2</v>
      </c>
      <c r="E77" s="14">
        <v>-0.219069129</v>
      </c>
      <c r="F77" s="14">
        <v>115.0054978</v>
      </c>
      <c r="G77" s="14">
        <v>4.4963636000000001E-2</v>
      </c>
      <c r="H77" s="14">
        <v>-1.087471249</v>
      </c>
      <c r="I77" s="14">
        <v>20.777695649999998</v>
      </c>
      <c r="J77" s="14">
        <v>0.139142773</v>
      </c>
      <c r="K77" s="14">
        <v>-1.3267638340000001</v>
      </c>
      <c r="L77" s="14">
        <v>20.336359609999999</v>
      </c>
      <c r="M77" s="14">
        <v>0.149589838</v>
      </c>
      <c r="O77" s="42">
        <v>81.5</v>
      </c>
      <c r="P77" s="43">
        <v>-0.35210000000000002</v>
      </c>
      <c r="Q77" s="40">
        <v>10.732200000000001</v>
      </c>
      <c r="R77" s="40">
        <v>8.2839999999999997E-2</v>
      </c>
      <c r="S77" s="15">
        <v>-0.38329999999999997</v>
      </c>
      <c r="T77" s="15">
        <v>10.4041</v>
      </c>
      <c r="U77" s="15">
        <v>8.9230000000000004E-2</v>
      </c>
      <c r="V77" s="30"/>
      <c r="W77" s="44">
        <v>96.5</v>
      </c>
      <c r="X77" s="44">
        <v>-3.1830579499999998</v>
      </c>
      <c r="Y77" s="44">
        <v>15.782310065000001</v>
      </c>
      <c r="Z77" s="44">
        <v>0.1020911894</v>
      </c>
      <c r="AA77" s="44">
        <v>-2.6171922040000002</v>
      </c>
      <c r="AB77" s="44">
        <v>15.826995169</v>
      </c>
      <c r="AC77" s="44">
        <v>0.1171586674</v>
      </c>
    </row>
    <row r="78" spans="1:29">
      <c r="A78" s="25">
        <f t="shared" si="0"/>
        <v>74</v>
      </c>
      <c r="B78" s="14">
        <v>1.110286487</v>
      </c>
      <c r="C78" s="14">
        <v>116.1972691</v>
      </c>
      <c r="D78" s="14">
        <v>4.3745523000000001E-2</v>
      </c>
      <c r="E78" s="14">
        <v>-0.224722166</v>
      </c>
      <c r="F78" s="14">
        <v>115.58630890000001</v>
      </c>
      <c r="G78" s="14">
        <v>4.5010258999999997E-2</v>
      </c>
      <c r="H78" s="14">
        <v>-1.0981529839999999</v>
      </c>
      <c r="I78" s="14">
        <v>20.972426309999999</v>
      </c>
      <c r="J78" s="14">
        <v>0.13985524199999999</v>
      </c>
      <c r="K78" s="14">
        <v>-1.3255386680000001</v>
      </c>
      <c r="L78" s="14">
        <v>20.53748298</v>
      </c>
      <c r="M78" s="14">
        <v>0.15034040000000001</v>
      </c>
      <c r="O78" s="42">
        <v>82</v>
      </c>
      <c r="P78" s="43">
        <v>-0.35210000000000002</v>
      </c>
      <c r="Q78" s="40">
        <v>10.832100000000001</v>
      </c>
      <c r="R78" s="40">
        <v>8.2729999999999998E-2</v>
      </c>
      <c r="S78" s="15">
        <v>-0.38329999999999997</v>
      </c>
      <c r="T78" s="15">
        <v>10.513999999999999</v>
      </c>
      <c r="U78" s="15">
        <v>8.9179999999999995E-2</v>
      </c>
      <c r="V78" s="30"/>
      <c r="W78" s="44">
        <v>97.5</v>
      </c>
      <c r="X78" s="44">
        <v>-3.1665206640000001</v>
      </c>
      <c r="Y78" s="44">
        <v>15.810285603000001</v>
      </c>
      <c r="Z78" s="44">
        <v>0.10292124480000001</v>
      </c>
      <c r="AA78" s="44">
        <v>-2.5934306139999999</v>
      </c>
      <c r="AB78" s="44">
        <v>15.863292406999999</v>
      </c>
      <c r="AC78" s="44">
        <v>0.1181150731</v>
      </c>
    </row>
    <row r="79" spans="1:29">
      <c r="A79" s="25">
        <f t="shared" si="0"/>
        <v>75</v>
      </c>
      <c r="B79" s="14">
        <v>1.081536236</v>
      </c>
      <c r="C79" s="14">
        <v>116.73292499999999</v>
      </c>
      <c r="D79" s="14">
        <v>4.3815002999999998E-2</v>
      </c>
      <c r="E79" s="14">
        <v>-0.22914041199999999</v>
      </c>
      <c r="F79" s="14">
        <v>116.1647782</v>
      </c>
      <c r="G79" s="14">
        <v>4.5055624000000002E-2</v>
      </c>
      <c r="H79" s="14">
        <v>-1.10933408</v>
      </c>
      <c r="I79" s="14">
        <v>21.167791919999999</v>
      </c>
      <c r="J79" s="14">
        <v>0.140559605</v>
      </c>
      <c r="K79" s="14">
        <v>-1.323579654</v>
      </c>
      <c r="L79" s="14">
        <v>20.740132769999999</v>
      </c>
      <c r="M79" s="14">
        <v>0.15110527700000001</v>
      </c>
      <c r="O79" s="42">
        <v>82.5</v>
      </c>
      <c r="P79" s="43">
        <v>-0.35210000000000002</v>
      </c>
      <c r="Q79" s="40">
        <v>10.935</v>
      </c>
      <c r="R79" s="40">
        <v>8.2600000000000007E-2</v>
      </c>
      <c r="S79" s="15">
        <v>-0.38329999999999997</v>
      </c>
      <c r="T79" s="15">
        <v>10.626300000000001</v>
      </c>
      <c r="U79" s="15">
        <v>8.9139999999999997E-2</v>
      </c>
      <c r="V79" s="30"/>
      <c r="W79" s="44">
        <v>98.5</v>
      </c>
      <c r="X79" s="44">
        <v>-3.1496103</v>
      </c>
      <c r="Y79" s="44">
        <v>15.839047084000001</v>
      </c>
      <c r="Z79" s="44">
        <v>0.1037481885</v>
      </c>
      <c r="AA79" s="44">
        <v>-2.5700760370000002</v>
      </c>
      <c r="AB79" s="44">
        <v>15.900304841000001</v>
      </c>
      <c r="AC79" s="44">
        <v>0.1190638073</v>
      </c>
    </row>
    <row r="80" spans="1:29">
      <c r="A80" s="25">
        <f t="shared" si="0"/>
        <v>76</v>
      </c>
      <c r="B80" s="14">
        <v>1.05140374</v>
      </c>
      <c r="C80" s="14">
        <v>117.2677879</v>
      </c>
      <c r="D80" s="14">
        <v>4.3881929E-2</v>
      </c>
      <c r="E80" s="14">
        <v>-0.23233568600000001</v>
      </c>
      <c r="F80" s="14">
        <v>116.7406221</v>
      </c>
      <c r="G80" s="14">
        <v>4.5099817E-2</v>
      </c>
      <c r="H80" s="14">
        <v>-1.1209740429999999</v>
      </c>
      <c r="I80" s="14">
        <v>21.36383013</v>
      </c>
      <c r="J80" s="14">
        <v>0.14125648900000001</v>
      </c>
      <c r="K80" s="14">
        <v>-1.3208880119999999</v>
      </c>
      <c r="L80" s="14">
        <v>20.944380280000001</v>
      </c>
      <c r="M80" s="14">
        <v>0.151885464</v>
      </c>
      <c r="O80" s="42">
        <v>83</v>
      </c>
      <c r="P80" s="43">
        <v>-0.35210000000000002</v>
      </c>
      <c r="Q80" s="40">
        <v>11.041499999999999</v>
      </c>
      <c r="R80" s="40">
        <v>8.2460000000000006E-2</v>
      </c>
      <c r="S80" s="15">
        <v>-0.38329999999999997</v>
      </c>
      <c r="T80" s="15">
        <v>10.741</v>
      </c>
      <c r="U80" s="15">
        <v>8.9099999999999999E-2</v>
      </c>
      <c r="V80" s="30"/>
      <c r="W80" s="44">
        <v>99.5</v>
      </c>
      <c r="X80" s="44">
        <v>-3.1323896370000002</v>
      </c>
      <c r="Y80" s="44">
        <v>15.868581229</v>
      </c>
      <c r="Z80" s="44">
        <v>0.1045713862</v>
      </c>
      <c r="AA80" s="44">
        <v>-2.5471414729999999</v>
      </c>
      <c r="AB80" s="44">
        <v>15.938015446</v>
      </c>
      <c r="AC80" s="44">
        <v>0.1200042898</v>
      </c>
    </row>
    <row r="81" spans="1:29">
      <c r="A81" s="25">
        <f t="shared" si="0"/>
        <v>77</v>
      </c>
      <c r="B81" s="14">
        <v>1.0201024970000001</v>
      </c>
      <c r="C81" s="14">
        <v>117.80178189999999</v>
      </c>
      <c r="D81" s="14">
        <v>4.3946460999999999E-2</v>
      </c>
      <c r="E81" s="14">
        <v>-0.23432456300000001</v>
      </c>
      <c r="F81" s="14">
        <v>117.31356220000001</v>
      </c>
      <c r="G81" s="14">
        <v>4.5142924000000001E-2</v>
      </c>
      <c r="H81" s="14">
        <v>-1.133024799</v>
      </c>
      <c r="I81" s="14">
        <v>21.560584670000001</v>
      </c>
      <c r="J81" s="14">
        <v>0.141946613</v>
      </c>
      <c r="K81" s="14">
        <v>-1.3174686950000001</v>
      </c>
      <c r="L81" s="14">
        <v>21.15030093</v>
      </c>
      <c r="M81" s="14">
        <v>0.152681819</v>
      </c>
      <c r="O81" s="42">
        <v>83.5</v>
      </c>
      <c r="P81" s="43">
        <v>-0.35210000000000002</v>
      </c>
      <c r="Q81" s="40">
        <v>11.1516</v>
      </c>
      <c r="R81" s="40">
        <v>8.2309999999999994E-2</v>
      </c>
      <c r="S81" s="15">
        <v>-0.38329999999999997</v>
      </c>
      <c r="T81" s="15">
        <v>10.857799999999999</v>
      </c>
      <c r="U81" s="15">
        <v>8.906E-2</v>
      </c>
      <c r="V81" s="30"/>
      <c r="W81" s="44">
        <v>100.5</v>
      </c>
      <c r="X81" s="44">
        <v>-3.114911153</v>
      </c>
      <c r="Y81" s="44">
        <v>15.898875618</v>
      </c>
      <c r="Z81" s="44">
        <v>0.1053902685</v>
      </c>
      <c r="AA81" s="44">
        <v>-2.5246352449999998</v>
      </c>
      <c r="AB81" s="44">
        <v>15.976407870999999</v>
      </c>
      <c r="AC81" s="44">
        <v>0.1209359936</v>
      </c>
    </row>
    <row r="82" spans="1:29">
      <c r="A82" s="25">
        <f t="shared" si="0"/>
        <v>78</v>
      </c>
      <c r="B82" s="14">
        <v>0.987847213</v>
      </c>
      <c r="C82" s="14">
        <v>118.3348215</v>
      </c>
      <c r="D82" s="14">
        <v>4.4008785000000002E-2</v>
      </c>
      <c r="E82" s="14">
        <v>-0.23512819500000001</v>
      </c>
      <c r="F82" s="14">
        <v>117.8833259</v>
      </c>
      <c r="G82" s="14">
        <v>4.5185035999999998E-2</v>
      </c>
      <c r="H82" s="14">
        <v>-1.145431351</v>
      </c>
      <c r="I82" s="14">
        <v>21.758105059999998</v>
      </c>
      <c r="J82" s="14">
        <v>0.14263078500000001</v>
      </c>
      <c r="K82" s="14">
        <v>-1.3133314460000001</v>
      </c>
      <c r="L82" s="14">
        <v>21.357973319999999</v>
      </c>
      <c r="M82" s="14">
        <v>0.15349504999999999</v>
      </c>
      <c r="O82" s="42">
        <v>84</v>
      </c>
      <c r="P82" s="43">
        <v>-0.35210000000000002</v>
      </c>
      <c r="Q82" s="40">
        <v>11.2651</v>
      </c>
      <c r="R82" s="40">
        <v>8.2150000000000001E-2</v>
      </c>
      <c r="S82" s="15">
        <v>-0.38329999999999997</v>
      </c>
      <c r="T82" s="15">
        <v>10.976699999999999</v>
      </c>
      <c r="U82" s="15">
        <v>8.9029999999999998E-2</v>
      </c>
      <c r="V82" s="30"/>
      <c r="W82" s="44">
        <v>101.5</v>
      </c>
      <c r="X82" s="44">
        <v>-3.0972263990000002</v>
      </c>
      <c r="Y82" s="44">
        <v>15.929917651</v>
      </c>
      <c r="Z82" s="44">
        <v>0.1062042575</v>
      </c>
      <c r="AA82" s="44">
        <v>-2.5025696659999999</v>
      </c>
      <c r="AB82" s="44">
        <v>16.015464833999999</v>
      </c>
      <c r="AC82" s="44">
        <v>0.1218583548</v>
      </c>
    </row>
    <row r="83" spans="1:29">
      <c r="A83" s="25">
        <f t="shared" si="0"/>
        <v>79</v>
      </c>
      <c r="B83" s="14">
        <v>0.95485304299999996</v>
      </c>
      <c r="C83" s="14">
        <v>118.86681230000001</v>
      </c>
      <c r="D83" s="14">
        <v>4.4069112000000001E-2</v>
      </c>
      <c r="E83" s="14">
        <v>-0.234772114</v>
      </c>
      <c r="F83" s="14">
        <v>118.4496481</v>
      </c>
      <c r="G83" s="14">
        <v>4.5226249000000003E-2</v>
      </c>
      <c r="H83" s="14">
        <v>-1.1581324989999999</v>
      </c>
      <c r="I83" s="14">
        <v>21.956446270000001</v>
      </c>
      <c r="J83" s="14">
        <v>0.14330989799999999</v>
      </c>
      <c r="K83" s="14">
        <v>-1.308487081</v>
      </c>
      <c r="L83" s="14">
        <v>21.567480450000001</v>
      </c>
      <c r="M83" s="14">
        <v>0.15432575600000001</v>
      </c>
      <c r="O83" s="42">
        <v>84.5</v>
      </c>
      <c r="P83" s="43">
        <v>-0.35210000000000002</v>
      </c>
      <c r="Q83" s="40">
        <v>11.3817</v>
      </c>
      <c r="R83" s="40">
        <v>8.1979999999999997E-2</v>
      </c>
      <c r="S83" s="15">
        <v>-0.38329999999999997</v>
      </c>
      <c r="T83" s="15">
        <v>11.0974</v>
      </c>
      <c r="U83" s="15">
        <v>8.8999999999999996E-2</v>
      </c>
      <c r="V83" s="30"/>
      <c r="W83" s="44">
        <v>102.5</v>
      </c>
      <c r="X83" s="44">
        <v>-3.0793830789999999</v>
      </c>
      <c r="Y83" s="44">
        <v>15.961694805</v>
      </c>
      <c r="Z83" s="44">
        <v>0.10701278829999999</v>
      </c>
      <c r="AA83" s="44">
        <v>-2.48095189</v>
      </c>
      <c r="AB83" s="44">
        <v>16.055169844000002</v>
      </c>
      <c r="AC83" s="44">
        <v>0.1227708703</v>
      </c>
    </row>
    <row r="84" spans="1:29">
      <c r="A84" s="25">
        <f t="shared" si="0"/>
        <v>80</v>
      </c>
      <c r="B84" s="14">
        <v>0.92133474199999998</v>
      </c>
      <c r="C84" s="14">
        <v>119.39765199999999</v>
      </c>
      <c r="D84" s="14">
        <v>4.4127674999999998E-2</v>
      </c>
      <c r="E84" s="14">
        <v>-0.233286033</v>
      </c>
      <c r="F84" s="14">
        <v>119.0122722</v>
      </c>
      <c r="G84" s="14">
        <v>4.5266661999999999E-2</v>
      </c>
      <c r="H84" s="14">
        <v>-1.1710616119999999</v>
      </c>
      <c r="I84" s="14">
        <v>22.155668420000001</v>
      </c>
      <c r="J84" s="14">
        <v>0.14398492399999999</v>
      </c>
      <c r="K84" s="14">
        <v>-1.3029481730000001</v>
      </c>
      <c r="L84" s="14">
        <v>21.77890902</v>
      </c>
      <c r="M84" s="14">
        <v>0.15517441400000001</v>
      </c>
      <c r="O84" s="42">
        <v>85</v>
      </c>
      <c r="P84" s="43">
        <v>-0.35210000000000002</v>
      </c>
      <c r="Q84" s="40">
        <v>11.5007</v>
      </c>
      <c r="R84" s="40">
        <v>8.1809999999999994E-2</v>
      </c>
      <c r="S84" s="15">
        <v>-0.38329999999999997</v>
      </c>
      <c r="T84" s="15">
        <v>11.219799999999999</v>
      </c>
      <c r="U84" s="15">
        <v>8.8980000000000004E-2</v>
      </c>
      <c r="V84" s="30"/>
      <c r="W84" s="44">
        <v>103.5</v>
      </c>
      <c r="X84" s="44">
        <v>-3.0614237649999998</v>
      </c>
      <c r="Y84" s="44">
        <v>15.994194894</v>
      </c>
      <c r="Z84" s="44">
        <v>0.10781532739999999</v>
      </c>
      <c r="AA84" s="44">
        <v>-2.459785573</v>
      </c>
      <c r="AB84" s="44">
        <v>16.095506879999999</v>
      </c>
      <c r="AC84" s="44">
        <v>0.1236730846</v>
      </c>
    </row>
    <row r="85" spans="1:29">
      <c r="A85" s="25">
        <f t="shared" si="0"/>
        <v>81</v>
      </c>
      <c r="B85" s="14">
        <v>0.88750572299999997</v>
      </c>
      <c r="C85" s="14">
        <v>119.9272309</v>
      </c>
      <c r="D85" s="14">
        <v>4.4184725000000001E-2</v>
      </c>
      <c r="E85" s="14">
        <v>-0.23070363299999999</v>
      </c>
      <c r="F85" s="14">
        <v>119.5709513</v>
      </c>
      <c r="G85" s="14">
        <v>4.5306382999999999E-2</v>
      </c>
      <c r="H85" s="14">
        <v>-1.184141975</v>
      </c>
      <c r="I85" s="14">
        <v>22.35583862</v>
      </c>
      <c r="J85" s="14">
        <v>0.144656953</v>
      </c>
      <c r="K85" s="14">
        <v>-1.296733913</v>
      </c>
      <c r="L85" s="14">
        <v>21.992346860000001</v>
      </c>
      <c r="M85" s="14">
        <v>0.15604132000000001</v>
      </c>
      <c r="O85" s="42">
        <v>85.5</v>
      </c>
      <c r="P85" s="43">
        <v>-0.35210000000000002</v>
      </c>
      <c r="Q85" s="40">
        <v>11.6218</v>
      </c>
      <c r="R85" s="40">
        <v>8.1629999999999994E-2</v>
      </c>
      <c r="S85" s="15">
        <v>-0.38329999999999997</v>
      </c>
      <c r="T85" s="15">
        <v>11.343500000000001</v>
      </c>
      <c r="U85" s="15">
        <v>8.8969999999999994E-2</v>
      </c>
      <c r="V85" s="30"/>
      <c r="W85" s="44">
        <v>104.5</v>
      </c>
      <c r="X85" s="44">
        <v>-3.043386071</v>
      </c>
      <c r="Y85" s="44">
        <v>16.027406071000001</v>
      </c>
      <c r="Z85" s="44">
        <v>0.10861137360000001</v>
      </c>
      <c r="AA85" s="44">
        <v>-2.439080117</v>
      </c>
      <c r="AB85" s="44">
        <v>16.136458809000001</v>
      </c>
      <c r="AC85" s="44">
        <v>0.1245644841</v>
      </c>
    </row>
    <row r="86" spans="1:29">
      <c r="A86" s="25">
        <f t="shared" si="0"/>
        <v>82</v>
      </c>
      <c r="B86" s="14">
        <v>0.85357702999999996</v>
      </c>
      <c r="C86" s="14">
        <v>120.455433</v>
      </c>
      <c r="D86" s="14">
        <v>4.4240531999999999E-2</v>
      </c>
      <c r="E86" s="14">
        <v>-0.227062344</v>
      </c>
      <c r="F86" s="14">
        <v>120.1254495</v>
      </c>
      <c r="G86" s="14">
        <v>4.5345523999999998E-2</v>
      </c>
      <c r="H86" s="14">
        <v>-1.1973071850000001</v>
      </c>
      <c r="I86" s="14">
        <v>22.557022679999999</v>
      </c>
      <c r="J86" s="14">
        <v>0.14532700900000001</v>
      </c>
      <c r="K86" s="14">
        <v>-1.2898633289999999</v>
      </c>
      <c r="L86" s="14">
        <v>22.207885409999999</v>
      </c>
      <c r="M86" s="14">
        <v>0.15692666699999999</v>
      </c>
      <c r="O86" s="42">
        <v>86</v>
      </c>
      <c r="P86" s="43">
        <v>-0.35210000000000002</v>
      </c>
      <c r="Q86" s="40">
        <v>11.744400000000001</v>
      </c>
      <c r="R86" s="40">
        <v>8.1449999999999995E-2</v>
      </c>
      <c r="S86" s="15">
        <v>-0.38329999999999997</v>
      </c>
      <c r="T86" s="15">
        <v>11.468400000000001</v>
      </c>
      <c r="U86" s="15">
        <v>8.8950000000000001E-2</v>
      </c>
      <c r="V86" s="30"/>
      <c r="W86" s="44">
        <v>105.5</v>
      </c>
      <c r="X86" s="44">
        <v>-3.025310003</v>
      </c>
      <c r="Y86" s="44">
        <v>16.061315897</v>
      </c>
      <c r="Z86" s="44">
        <v>0.1094003876</v>
      </c>
      <c r="AA86" s="44">
        <v>-2.4188383039999999</v>
      </c>
      <c r="AB86" s="44">
        <v>16.178009550999999</v>
      </c>
      <c r="AC86" s="44">
        <v>0.125444639</v>
      </c>
    </row>
    <row r="87" spans="1:29">
      <c r="A87" s="25">
        <f t="shared" si="0"/>
        <v>83</v>
      </c>
      <c r="B87" s="14">
        <v>0.81975623900000005</v>
      </c>
      <c r="C87" s="14">
        <v>120.9821362</v>
      </c>
      <c r="D87" s="14">
        <v>4.4295379000000003E-2</v>
      </c>
      <c r="E87" s="14">
        <v>-0.22240311099999999</v>
      </c>
      <c r="F87" s="14">
        <v>120.67554269999999</v>
      </c>
      <c r="G87" s="14">
        <v>4.5384202999999998E-2</v>
      </c>
      <c r="H87" s="14">
        <v>-1.2104750989999999</v>
      </c>
      <c r="I87" s="14">
        <v>22.75929558</v>
      </c>
      <c r="J87" s="14">
        <v>0.145996289</v>
      </c>
      <c r="K87" s="14">
        <v>-1.2823587620000001</v>
      </c>
      <c r="L87" s="14">
        <v>22.4256177</v>
      </c>
      <c r="M87" s="14">
        <v>0.15783050400000001</v>
      </c>
      <c r="O87" s="42">
        <v>86.5</v>
      </c>
      <c r="P87" s="43">
        <v>-0.35210000000000002</v>
      </c>
      <c r="Q87" s="40">
        <v>11.867800000000001</v>
      </c>
      <c r="R87" s="40">
        <v>8.1280000000000005E-2</v>
      </c>
      <c r="S87" s="15">
        <v>-0.38329999999999997</v>
      </c>
      <c r="T87" s="15">
        <v>11.593999999999999</v>
      </c>
      <c r="U87" s="15">
        <v>8.8950000000000001E-2</v>
      </c>
      <c r="V87" s="30"/>
      <c r="W87" s="44">
        <v>106.5</v>
      </c>
      <c r="X87" s="44">
        <v>-3.0072257370000002</v>
      </c>
      <c r="Y87" s="44">
        <v>16.095912922</v>
      </c>
      <c r="Z87" s="44">
        <v>0.1101819146</v>
      </c>
      <c r="AA87" s="44">
        <v>-2.3990636830000001</v>
      </c>
      <c r="AB87" s="44">
        <v>16.220142812999999</v>
      </c>
      <c r="AC87" s="44">
        <v>0.1263131206</v>
      </c>
    </row>
    <row r="88" spans="1:29">
      <c r="A88" s="25">
        <f t="shared" si="0"/>
        <v>84</v>
      </c>
      <c r="B88" s="14">
        <v>0.78624629599999996</v>
      </c>
      <c r="C88" s="14">
        <v>121.5072136</v>
      </c>
      <c r="D88" s="14">
        <v>4.4349558999999997E-2</v>
      </c>
      <c r="E88" s="14">
        <v>-0.21677016099999999</v>
      </c>
      <c r="F88" s="14">
        <v>121.22102</v>
      </c>
      <c r="G88" s="14">
        <v>4.5422550999999999E-2</v>
      </c>
      <c r="H88" s="14">
        <v>-1.223565263</v>
      </c>
      <c r="I88" s="14">
        <v>22.962734399999999</v>
      </c>
      <c r="J88" s="14">
        <v>0.14666599999999999</v>
      </c>
      <c r="K88" s="14">
        <v>-1.2742449309999999</v>
      </c>
      <c r="L88" s="14">
        <v>22.64563824</v>
      </c>
      <c r="M88" s="14">
        <v>0.158752743</v>
      </c>
      <c r="O88" s="42">
        <v>87</v>
      </c>
      <c r="P88" s="43">
        <v>-0.35210000000000002</v>
      </c>
      <c r="Q88" s="40">
        <v>11.9916</v>
      </c>
      <c r="R88" s="40">
        <v>8.1110000000000002E-2</v>
      </c>
      <c r="S88" s="15">
        <v>-0.38329999999999997</v>
      </c>
      <c r="T88" s="15">
        <v>11.7201</v>
      </c>
      <c r="U88" s="15">
        <v>8.8950000000000001E-2</v>
      </c>
      <c r="V88" s="30"/>
      <c r="W88" s="44">
        <v>107.5</v>
      </c>
      <c r="X88" s="44">
        <v>-2.9891645979999999</v>
      </c>
      <c r="Y88" s="44">
        <v>16.131185315</v>
      </c>
      <c r="Z88" s="44">
        <v>0.1109554781</v>
      </c>
      <c r="AA88" s="44">
        <v>-2.3797568610000002</v>
      </c>
      <c r="AB88" s="44">
        <v>16.262842770999999</v>
      </c>
      <c r="AC88" s="44">
        <v>0.12716954529999999</v>
      </c>
    </row>
    <row r="89" spans="1:29">
      <c r="A89" s="25">
        <f t="shared" si="0"/>
        <v>85</v>
      </c>
      <c r="B89" s="14">
        <v>0.75324429199999998</v>
      </c>
      <c r="C89" s="14">
        <v>122.03053420000001</v>
      </c>
      <c r="D89" s="14">
        <v>4.4403374000000002E-2</v>
      </c>
      <c r="E89" s="14">
        <v>-0.210210748</v>
      </c>
      <c r="F89" s="14">
        <v>121.76168439999999</v>
      </c>
      <c r="G89" s="14">
        <v>4.5460701999999999E-2</v>
      </c>
      <c r="H89" s="14">
        <v>-1.236497304</v>
      </c>
      <c r="I89" s="14">
        <v>23.16741888</v>
      </c>
      <c r="J89" s="14">
        <v>0.14733737499999999</v>
      </c>
      <c r="K89" s="14">
        <v>-1.265548787</v>
      </c>
      <c r="L89" s="14">
        <v>22.868042580000001</v>
      </c>
      <c r="M89" s="14">
        <v>0.159693163</v>
      </c>
      <c r="O89" s="42">
        <v>87.5</v>
      </c>
      <c r="P89" s="43">
        <v>-0.35210000000000002</v>
      </c>
      <c r="Q89" s="40">
        <v>12.1152</v>
      </c>
      <c r="R89" s="40">
        <v>8.0960000000000004E-2</v>
      </c>
      <c r="S89" s="15">
        <v>-0.38329999999999997</v>
      </c>
      <c r="T89" s="15">
        <v>11.8461</v>
      </c>
      <c r="U89" s="15">
        <v>8.8950000000000001E-2</v>
      </c>
      <c r="V89" s="30"/>
      <c r="W89" s="44">
        <v>108.5</v>
      </c>
      <c r="X89" s="44">
        <v>-2.9711482249999999</v>
      </c>
      <c r="Y89" s="44">
        <v>16.167122343999999</v>
      </c>
      <c r="Z89" s="44">
        <v>0.11172069079999999</v>
      </c>
      <c r="AA89" s="44">
        <v>-2.3609205270000002</v>
      </c>
      <c r="AB89" s="44">
        <v>16.306093162</v>
      </c>
      <c r="AC89" s="44">
        <v>0.1280135154</v>
      </c>
    </row>
    <row r="90" spans="1:29">
      <c r="A90" s="25">
        <f t="shared" si="0"/>
        <v>86</v>
      </c>
      <c r="B90" s="14">
        <v>0.72094022199999996</v>
      </c>
      <c r="C90" s="14">
        <v>122.55196340000001</v>
      </c>
      <c r="D90" s="14">
        <v>4.4457129999999997E-2</v>
      </c>
      <c r="E90" s="14">
        <v>-0.20277489100000001</v>
      </c>
      <c r="F90" s="14">
        <v>122.2973542</v>
      </c>
      <c r="G90" s="14">
        <v>4.5498802999999997E-2</v>
      </c>
      <c r="H90" s="14">
        <v>-1.2491862929999999</v>
      </c>
      <c r="I90" s="14">
        <v>23.373433410000001</v>
      </c>
      <c r="J90" s="14">
        <v>0.14801171499999999</v>
      </c>
      <c r="K90" s="14">
        <v>-1.256299378</v>
      </c>
      <c r="L90" s="14">
        <v>23.09292679</v>
      </c>
      <c r="M90" s="14">
        <v>0.16065140999999999</v>
      </c>
      <c r="O90" s="42">
        <v>88</v>
      </c>
      <c r="P90" s="43">
        <v>-0.35210000000000002</v>
      </c>
      <c r="Q90" s="40">
        <v>12.238200000000001</v>
      </c>
      <c r="R90" s="40">
        <v>8.0820000000000003E-2</v>
      </c>
      <c r="S90" s="15">
        <v>-0.38329999999999997</v>
      </c>
      <c r="T90" s="15">
        <v>11.972</v>
      </c>
      <c r="U90" s="15">
        <v>8.8959999999999997E-2</v>
      </c>
      <c r="V90" s="30"/>
      <c r="W90" s="44">
        <v>109.5</v>
      </c>
      <c r="X90" s="44">
        <v>-2.9532080469999999</v>
      </c>
      <c r="Y90" s="44">
        <v>16.203711677000001</v>
      </c>
      <c r="Z90" s="44">
        <v>0.11247705869999999</v>
      </c>
      <c r="AA90" s="44">
        <v>-2.3425577280000001</v>
      </c>
      <c r="AB90" s="44">
        <v>16.349877586000002</v>
      </c>
      <c r="AC90" s="44">
        <v>0.12884463879999999</v>
      </c>
    </row>
    <row r="91" spans="1:29">
      <c r="A91" s="25">
        <f t="shared" si="0"/>
        <v>87</v>
      </c>
      <c r="B91" s="14">
        <v>0.68951570799999995</v>
      </c>
      <c r="C91" s="14">
        <v>123.0713645</v>
      </c>
      <c r="D91" s="14">
        <v>4.4511135E-2</v>
      </c>
      <c r="E91" s="14">
        <v>-0.19451510399999999</v>
      </c>
      <c r="F91" s="14">
        <v>122.82786400000001</v>
      </c>
      <c r="G91" s="14">
        <v>4.5537012000000002E-2</v>
      </c>
      <c r="H91" s="14">
        <v>-1.261555446</v>
      </c>
      <c r="I91" s="14">
        <v>23.58086145</v>
      </c>
      <c r="J91" s="14">
        <v>0.14869025599999999</v>
      </c>
      <c r="K91" s="14">
        <v>-1.2465306599999999</v>
      </c>
      <c r="L91" s="14">
        <v>23.32038549</v>
      </c>
      <c r="M91" s="14">
        <v>0.16162695599999999</v>
      </c>
      <c r="O91" s="42">
        <v>88.5</v>
      </c>
      <c r="P91" s="43">
        <v>-0.35210000000000002</v>
      </c>
      <c r="Q91" s="40">
        <v>12.360300000000001</v>
      </c>
      <c r="R91" s="40">
        <v>8.0689999999999998E-2</v>
      </c>
      <c r="S91" s="15">
        <v>-0.38329999999999997</v>
      </c>
      <c r="T91" s="15">
        <v>12.0976</v>
      </c>
      <c r="U91" s="15">
        <v>8.8980000000000004E-2</v>
      </c>
      <c r="V91" s="30"/>
      <c r="W91" s="44">
        <v>110.5</v>
      </c>
      <c r="X91" s="44">
        <v>-2.9353639509999998</v>
      </c>
      <c r="Y91" s="44">
        <v>16.240942388000001</v>
      </c>
      <c r="Z91" s="44">
        <v>0.1132241995</v>
      </c>
      <c r="AA91" s="44">
        <v>-2.324663326</v>
      </c>
      <c r="AB91" s="44">
        <v>16.39418118</v>
      </c>
      <c r="AC91" s="44">
        <v>0.12966263720000001</v>
      </c>
    </row>
    <row r="92" spans="1:29">
      <c r="A92" s="25">
        <f t="shared" si="0"/>
        <v>88</v>
      </c>
      <c r="B92" s="14">
        <v>0.65914273099999998</v>
      </c>
      <c r="C92" s="14">
        <v>123.588599</v>
      </c>
      <c r="D92" s="14">
        <v>4.4565693000000003E-2</v>
      </c>
      <c r="E92" s="14">
        <v>-0.18548609899999999</v>
      </c>
      <c r="F92" s="14">
        <v>123.3530652</v>
      </c>
      <c r="G92" s="14">
        <v>4.5575495000000001E-2</v>
      </c>
      <c r="H92" s="14">
        <v>-1.2735236190000001</v>
      </c>
      <c r="I92" s="14">
        <v>23.789790960000001</v>
      </c>
      <c r="J92" s="14">
        <v>0.14937429699999999</v>
      </c>
      <c r="K92" s="14">
        <v>-1.2362668320000001</v>
      </c>
      <c r="L92" s="14">
        <v>23.550518709999999</v>
      </c>
      <c r="M92" s="14">
        <v>0.16261930799999999</v>
      </c>
      <c r="O92" s="42">
        <v>89</v>
      </c>
      <c r="P92" s="43">
        <v>-0.35210000000000002</v>
      </c>
      <c r="Q92" s="40">
        <v>12.4815</v>
      </c>
      <c r="R92" s="40">
        <v>8.0579999999999999E-2</v>
      </c>
      <c r="S92" s="15">
        <v>-0.38329999999999997</v>
      </c>
      <c r="T92" s="15">
        <v>12.222899999999999</v>
      </c>
      <c r="U92" s="15">
        <v>8.8999999999999996E-2</v>
      </c>
      <c r="V92" s="30"/>
      <c r="W92" s="44">
        <v>111.5</v>
      </c>
      <c r="X92" s="44">
        <v>-2.9176351569999999</v>
      </c>
      <c r="Y92" s="44">
        <v>16.278803457999999</v>
      </c>
      <c r="Z92" s="44">
        <v>0.1139617339</v>
      </c>
      <c r="AA92" s="44">
        <v>-2.3072407159999999</v>
      </c>
      <c r="AB92" s="44">
        <v>16.438987413</v>
      </c>
      <c r="AC92" s="44">
        <v>0.1304671382</v>
      </c>
    </row>
    <row r="93" spans="1:29">
      <c r="A93" s="25">
        <f t="shared" si="0"/>
        <v>89</v>
      </c>
      <c r="B93" s="14">
        <v>0.629997853</v>
      </c>
      <c r="C93" s="14">
        <v>124.10353120000001</v>
      </c>
      <c r="D93" s="14">
        <v>4.4621104000000002E-2</v>
      </c>
      <c r="E93" s="14">
        <v>-0.17574447600000001</v>
      </c>
      <c r="F93" s="14">
        <v>123.87282759999999</v>
      </c>
      <c r="G93" s="14">
        <v>4.5614432000000003E-2</v>
      </c>
      <c r="H93" s="14">
        <v>-1.2850137829999999</v>
      </c>
      <c r="I93" s="14">
        <v>24.000310639999999</v>
      </c>
      <c r="J93" s="14">
        <v>0.150065107</v>
      </c>
      <c r="K93" s="14">
        <v>-1.2255513440000001</v>
      </c>
      <c r="L93" s="14">
        <v>23.783416519999999</v>
      </c>
      <c r="M93" s="14">
        <v>0.16362760000000001</v>
      </c>
      <c r="O93" s="42">
        <v>89.5</v>
      </c>
      <c r="P93" s="43">
        <v>-0.35210000000000002</v>
      </c>
      <c r="Q93" s="40">
        <v>12.601699999999999</v>
      </c>
      <c r="R93" s="40">
        <v>8.0479999999999996E-2</v>
      </c>
      <c r="S93" s="15">
        <v>-0.38329999999999997</v>
      </c>
      <c r="T93" s="15">
        <v>12.3477</v>
      </c>
      <c r="U93" s="15">
        <v>8.9029999999999998E-2</v>
      </c>
      <c r="V93" s="30"/>
      <c r="W93" s="44">
        <v>112.5</v>
      </c>
      <c r="X93" s="44">
        <v>-2.9000398029999999</v>
      </c>
      <c r="Y93" s="44">
        <v>16.317283846999999</v>
      </c>
      <c r="Z93" s="44">
        <v>0.1146892914</v>
      </c>
      <c r="AA93" s="44">
        <v>-2.290287663</v>
      </c>
      <c r="AB93" s="44">
        <v>16.484280822999999</v>
      </c>
      <c r="AC93" s="44">
        <v>0.13125785240000001</v>
      </c>
    </row>
    <row r="94" spans="1:29">
      <c r="A94" s="25">
        <f t="shared" si="0"/>
        <v>90</v>
      </c>
      <c r="B94" s="14">
        <v>0.60220398399999997</v>
      </c>
      <c r="C94" s="14">
        <v>124.6160161</v>
      </c>
      <c r="D94" s="14">
        <v>4.4677662E-2</v>
      </c>
      <c r="E94" s="14">
        <v>-0.16534839600000001</v>
      </c>
      <c r="F94" s="14">
        <v>124.38704</v>
      </c>
      <c r="G94" s="14">
        <v>4.5654015999999999E-2</v>
      </c>
      <c r="H94" s="14">
        <v>-1.2959520659999999</v>
      </c>
      <c r="I94" s="14">
        <v>24.21251028</v>
      </c>
      <c r="J94" s="14">
        <v>0.15076393299999999</v>
      </c>
      <c r="K94" s="14">
        <v>-1.2144109139999999</v>
      </c>
      <c r="L94" s="14">
        <v>24.019177030000002</v>
      </c>
      <c r="M94" s="14">
        <v>0.16465109999999999</v>
      </c>
      <c r="O94" s="42">
        <v>90</v>
      </c>
      <c r="P94" s="43">
        <v>-0.35210000000000002</v>
      </c>
      <c r="Q94" s="40">
        <v>12.7209</v>
      </c>
      <c r="R94" s="40">
        <v>8.0409999999999995E-2</v>
      </c>
      <c r="S94" s="15">
        <v>-0.38329999999999997</v>
      </c>
      <c r="T94" s="15">
        <v>12.472300000000001</v>
      </c>
      <c r="U94" s="15">
        <v>8.906E-2</v>
      </c>
      <c r="V94" s="30"/>
      <c r="W94" s="44">
        <v>113.5</v>
      </c>
      <c r="X94" s="44">
        <v>-2.8825937960000001</v>
      </c>
      <c r="Y94" s="44">
        <v>16.356372671999999</v>
      </c>
      <c r="Z94" s="44">
        <v>0.1154065227</v>
      </c>
      <c r="AA94" s="44">
        <v>-2.2738038469999999</v>
      </c>
      <c r="AB94" s="44">
        <v>16.530045538</v>
      </c>
      <c r="AC94" s="44">
        <v>0.1320344789</v>
      </c>
    </row>
    <row r="95" spans="1:29">
      <c r="A95" s="25">
        <f t="shared" si="0"/>
        <v>91</v>
      </c>
      <c r="B95" s="14">
        <v>0.57590803800000001</v>
      </c>
      <c r="C95" s="14">
        <v>125.1259182</v>
      </c>
      <c r="D95" s="14">
        <v>4.4735645999999997E-2</v>
      </c>
      <c r="E95" s="14">
        <v>-0.15435721999999999</v>
      </c>
      <c r="F95" s="14">
        <v>124.89561140000001</v>
      </c>
      <c r="G95" s="14">
        <v>4.5694449999999998E-2</v>
      </c>
      <c r="H95" s="14">
        <v>-1.306268473</v>
      </c>
      <c r="I95" s="14">
        <v>24.426480430000002</v>
      </c>
      <c r="J95" s="14">
        <v>0.15147198200000001</v>
      </c>
      <c r="K95" s="14">
        <v>-1.2028843890000001</v>
      </c>
      <c r="L95" s="14">
        <v>24.257890740000001</v>
      </c>
      <c r="M95" s="14">
        <v>0.16568880799999999</v>
      </c>
      <c r="O95" s="42">
        <v>90.5</v>
      </c>
      <c r="P95" s="43">
        <v>-0.35210000000000002</v>
      </c>
      <c r="Q95" s="40">
        <v>12.8392</v>
      </c>
      <c r="R95" s="40">
        <v>8.0339999999999995E-2</v>
      </c>
      <c r="S95" s="15">
        <v>-0.38329999999999997</v>
      </c>
      <c r="T95" s="15">
        <v>12.596500000000001</v>
      </c>
      <c r="U95" s="15">
        <v>8.9090000000000003E-2</v>
      </c>
      <c r="V95" s="30"/>
      <c r="W95" s="44">
        <v>114.5</v>
      </c>
      <c r="X95" s="44">
        <v>-2.865311266</v>
      </c>
      <c r="Y95" s="44">
        <v>16.396059161</v>
      </c>
      <c r="Z95" s="44">
        <v>0.11611309710000001</v>
      </c>
      <c r="AA95" s="44">
        <v>-2.2577821490000001</v>
      </c>
      <c r="AB95" s="44">
        <v>16.576267130000002</v>
      </c>
      <c r="AC95" s="44">
        <v>0.13279681900000001</v>
      </c>
    </row>
    <row r="96" spans="1:29">
      <c r="A96" s="25">
        <f t="shared" si="0"/>
        <v>92</v>
      </c>
      <c r="B96" s="14">
        <v>0.55123133999999996</v>
      </c>
      <c r="C96" s="14">
        <v>125.6331012</v>
      </c>
      <c r="D96" s="14">
        <v>4.4795321999999999E-2</v>
      </c>
      <c r="E96" s="14">
        <v>-0.142831123</v>
      </c>
      <c r="F96" s="14">
        <v>125.398472</v>
      </c>
      <c r="G96" s="14">
        <v>4.5735953000000003E-2</v>
      </c>
      <c r="H96" s="14">
        <v>-1.31589753</v>
      </c>
      <c r="I96" s="14">
        <v>24.642312</v>
      </c>
      <c r="J96" s="14">
        <v>0.152190413</v>
      </c>
      <c r="K96" s="14">
        <v>-1.1910079060000001</v>
      </c>
      <c r="L96" s="14">
        <v>24.49964778</v>
      </c>
      <c r="M96" s="14">
        <v>0.16673966200000001</v>
      </c>
      <c r="O96" s="42">
        <v>91</v>
      </c>
      <c r="P96" s="43">
        <v>-0.35210000000000002</v>
      </c>
      <c r="Q96" s="40">
        <v>12.956899999999999</v>
      </c>
      <c r="R96" s="40">
        <v>8.0299999999999996E-2</v>
      </c>
      <c r="S96" s="15">
        <v>-0.38329999999999997</v>
      </c>
      <c r="T96" s="15">
        <v>12.720499999999999</v>
      </c>
      <c r="U96" s="15">
        <v>8.9130000000000001E-2</v>
      </c>
      <c r="V96" s="30"/>
      <c r="W96" s="44">
        <v>115.5</v>
      </c>
      <c r="X96" s="44">
        <v>-2.8482046969999999</v>
      </c>
      <c r="Y96" s="44">
        <v>16.436332645</v>
      </c>
      <c r="Z96" s="44">
        <v>0.1168087018</v>
      </c>
      <c r="AA96" s="44">
        <v>-2.2422277230000001</v>
      </c>
      <c r="AB96" s="44">
        <v>16.622928640000001</v>
      </c>
      <c r="AC96" s="44">
        <v>0.1335445247</v>
      </c>
    </row>
    <row r="97" spans="1:29">
      <c r="A97" s="25">
        <f t="shared" si="0"/>
        <v>93</v>
      </c>
      <c r="B97" s="14">
        <v>0.528279901</v>
      </c>
      <c r="C97" s="14">
        <v>126.1374319</v>
      </c>
      <c r="D97" s="14">
        <v>4.4856940999999997E-2</v>
      </c>
      <c r="E97" s="14">
        <v>-0.13083066900000001</v>
      </c>
      <c r="F97" s="14">
        <v>125.895574</v>
      </c>
      <c r="G97" s="14">
        <v>4.5778759000000002E-2</v>
      </c>
      <c r="H97" s="14">
        <v>-1.324778843</v>
      </c>
      <c r="I97" s="14">
        <v>24.860095959999999</v>
      </c>
      <c r="J97" s="14">
        <v>0.152920322</v>
      </c>
      <c r="K97" s="14">
        <v>-1.178818621</v>
      </c>
      <c r="L97" s="14">
        <v>24.74453536</v>
      </c>
      <c r="M97" s="14">
        <v>0.167802495</v>
      </c>
      <c r="O97" s="42">
        <v>91.5</v>
      </c>
      <c r="P97" s="43">
        <v>-0.35210000000000002</v>
      </c>
      <c r="Q97" s="40">
        <v>13.074199999999999</v>
      </c>
      <c r="R97" s="40">
        <v>8.0259999999999998E-2</v>
      </c>
      <c r="S97" s="15">
        <v>-0.38329999999999997</v>
      </c>
      <c r="T97" s="15">
        <v>12.8443</v>
      </c>
      <c r="U97" s="15">
        <v>8.9179999999999995E-2</v>
      </c>
      <c r="V97" s="30"/>
      <c r="W97" s="44">
        <v>116.5</v>
      </c>
      <c r="X97" s="44">
        <v>-2.8312850520000001</v>
      </c>
      <c r="Y97" s="44">
        <v>16.477182555999999</v>
      </c>
      <c r="Z97" s="44">
        <v>0.1174930418</v>
      </c>
      <c r="AA97" s="44">
        <v>-2.2271328050000001</v>
      </c>
      <c r="AB97" s="44">
        <v>16.670015716000002</v>
      </c>
      <c r="AC97" s="44">
        <v>0.13427743559999999</v>
      </c>
    </row>
    <row r="98" spans="1:29">
      <c r="A98" s="25">
        <f t="shared" si="0"/>
        <v>94</v>
      </c>
      <c r="B98" s="14">
        <v>0.50714357600000004</v>
      </c>
      <c r="C98" s="14">
        <v>126.6387804</v>
      </c>
      <c r="D98" s="14">
        <v>4.4920729999999999E-2</v>
      </c>
      <c r="E98" s="14">
        <v>-0.118416354</v>
      </c>
      <c r="F98" s="14">
        <v>126.38689290000001</v>
      </c>
      <c r="G98" s="14">
        <v>4.5823113999999998E-2</v>
      </c>
      <c r="H98" s="14">
        <v>-1.3328575810000001</v>
      </c>
      <c r="I98" s="14">
        <v>25.07992303</v>
      </c>
      <c r="J98" s="14">
        <v>0.153662731</v>
      </c>
      <c r="K98" s="14">
        <v>-1.1663543759999999</v>
      </c>
      <c r="L98" s="14">
        <v>24.992637349999999</v>
      </c>
      <c r="M98" s="14">
        <v>0.16887603700000001</v>
      </c>
      <c r="O98" s="42">
        <v>92</v>
      </c>
      <c r="P98" s="43">
        <v>-0.35210000000000002</v>
      </c>
      <c r="Q98" s="40">
        <v>13.191000000000001</v>
      </c>
      <c r="R98" s="40">
        <v>8.0250000000000002E-2</v>
      </c>
      <c r="S98" s="15">
        <v>-0.38329999999999997</v>
      </c>
      <c r="T98" s="15">
        <v>12.9681</v>
      </c>
      <c r="U98" s="15">
        <v>8.9230000000000004E-2</v>
      </c>
      <c r="V98" s="30"/>
      <c r="W98" s="44">
        <v>117.5</v>
      </c>
      <c r="X98" s="44">
        <v>-2.8145618899999998</v>
      </c>
      <c r="Y98" s="44">
        <v>16.518598425</v>
      </c>
      <c r="Z98" s="44">
        <v>0.1181658396</v>
      </c>
      <c r="AA98" s="44">
        <v>-2.2124955850000001</v>
      </c>
      <c r="AB98" s="44">
        <v>16.717512877000001</v>
      </c>
      <c r="AC98" s="44">
        <v>0.13499532359999999</v>
      </c>
    </row>
    <row r="99" spans="1:29">
      <c r="A99" s="25">
        <f t="shared" si="0"/>
        <v>95</v>
      </c>
      <c r="B99" s="14">
        <v>0.48789534400000001</v>
      </c>
      <c r="C99" s="14">
        <v>127.13702170000001</v>
      </c>
      <c r="D99" s="14">
        <v>4.4986898999999997E-2</v>
      </c>
      <c r="E99" s="14">
        <v>-0.105648092</v>
      </c>
      <c r="F99" s="14">
        <v>126.8724284</v>
      </c>
      <c r="G99" s="14">
        <v>4.5869279999999998E-2</v>
      </c>
      <c r="H99" s="14">
        <v>-1.3400801950000001</v>
      </c>
      <c r="I99" s="14">
        <v>25.301885840000001</v>
      </c>
      <c r="J99" s="14">
        <v>0.154418635</v>
      </c>
      <c r="K99" s="14">
        <v>-1.1536536879999999</v>
      </c>
      <c r="L99" s="14">
        <v>25.24403371</v>
      </c>
      <c r="M99" s="14">
        <v>0.16995892200000001</v>
      </c>
      <c r="O99" s="42">
        <v>92.5</v>
      </c>
      <c r="P99" s="43">
        <v>-0.35210000000000002</v>
      </c>
      <c r="Q99" s="40">
        <v>13.307499999999999</v>
      </c>
      <c r="R99" s="40">
        <v>8.0250000000000002E-2</v>
      </c>
      <c r="S99" s="15">
        <v>-0.38329999999999997</v>
      </c>
      <c r="T99" s="15">
        <v>13.092000000000001</v>
      </c>
      <c r="U99" s="15">
        <v>8.9279999999999998E-2</v>
      </c>
      <c r="V99" s="30"/>
      <c r="W99" s="44">
        <v>118.5</v>
      </c>
      <c r="X99" s="44">
        <v>-2.7980434700000001</v>
      </c>
      <c r="Y99" s="44">
        <v>16.560569872999999</v>
      </c>
      <c r="Z99" s="44">
        <v>0.1188268351</v>
      </c>
      <c r="AA99" s="44">
        <v>-2.1983127499999999</v>
      </c>
      <c r="AB99" s="44">
        <v>16.765404961000002</v>
      </c>
      <c r="AC99" s="44">
        <v>0.13569799560000001</v>
      </c>
    </row>
    <row r="100" spans="1:29">
      <c r="A100" s="25">
        <f t="shared" si="0"/>
        <v>96</v>
      </c>
      <c r="B100" s="14">
        <v>0.47059075299999997</v>
      </c>
      <c r="C100" s="14">
        <v>127.6320362</v>
      </c>
      <c r="D100" s="14">
        <v>4.5055631999999998E-2</v>
      </c>
      <c r="E100" s="14">
        <v>-9.2584657000000001E-2</v>
      </c>
      <c r="F100" s="14">
        <v>127.3522056</v>
      </c>
      <c r="G100" s="14">
        <v>4.5917535000000002E-2</v>
      </c>
      <c r="H100" s="14">
        <v>-1.346412105</v>
      </c>
      <c r="I100" s="14">
        <v>25.526069769999999</v>
      </c>
      <c r="J100" s="14">
        <v>0.155188768</v>
      </c>
      <c r="K100" s="14">
        <v>-1.140751404</v>
      </c>
      <c r="L100" s="14">
        <v>25.498802640000001</v>
      </c>
      <c r="M100" s="14">
        <v>0.171049756</v>
      </c>
      <c r="O100" s="42">
        <v>93</v>
      </c>
      <c r="P100" s="43">
        <v>-0.35210000000000002</v>
      </c>
      <c r="Q100" s="40">
        <v>13.4239</v>
      </c>
      <c r="R100" s="40">
        <v>8.0259999999999998E-2</v>
      </c>
      <c r="S100" s="15">
        <v>-0.38329999999999997</v>
      </c>
      <c r="T100" s="15">
        <v>13.2158</v>
      </c>
      <c r="U100" s="15">
        <v>8.9340000000000003E-2</v>
      </c>
      <c r="V100" s="30"/>
      <c r="W100" s="44">
        <v>119.5</v>
      </c>
      <c r="X100" s="44">
        <v>-2.7817368560000002</v>
      </c>
      <c r="Y100" s="44">
        <v>16.603086611999998</v>
      </c>
      <c r="Z100" s="44">
        <v>0.1194757852</v>
      </c>
      <c r="AA100" s="44">
        <v>-2.184580762</v>
      </c>
      <c r="AB100" s="44">
        <v>16.813676886</v>
      </c>
      <c r="AC100" s="44">
        <v>0.13638527550000001</v>
      </c>
    </row>
    <row r="101" spans="1:29">
      <c r="A101" s="25">
        <f t="shared" si="0"/>
        <v>97</v>
      </c>
      <c r="B101" s="14">
        <v>0.45526750700000002</v>
      </c>
      <c r="C101" s="14">
        <v>128.12371039999999</v>
      </c>
      <c r="D101" s="14">
        <v>4.5127088000000003E-2</v>
      </c>
      <c r="E101" s="14">
        <v>-7.9283065E-2</v>
      </c>
      <c r="F101" s="14">
        <v>127.8262759</v>
      </c>
      <c r="G101" s="14">
        <v>4.5968169000000003E-2</v>
      </c>
      <c r="H101" s="14">
        <v>-1.351813296</v>
      </c>
      <c r="I101" s="14">
        <v>25.752565279999999</v>
      </c>
      <c r="J101" s="14">
        <v>0.15597391199999999</v>
      </c>
      <c r="K101" s="14">
        <v>-1.127684095</v>
      </c>
      <c r="L101" s="14">
        <v>25.757016799999999</v>
      </c>
      <c r="M101" s="14">
        <v>0.172147043</v>
      </c>
      <c r="O101" s="42">
        <v>93.5</v>
      </c>
      <c r="P101" s="43">
        <v>-0.35210000000000002</v>
      </c>
      <c r="Q101" s="40">
        <v>13.5404</v>
      </c>
      <c r="R101" s="40">
        <v>8.029E-2</v>
      </c>
      <c r="S101" s="15">
        <v>-0.38329999999999997</v>
      </c>
      <c r="T101" s="15">
        <v>13.3399</v>
      </c>
      <c r="U101" s="15">
        <v>8.9410000000000003E-2</v>
      </c>
      <c r="V101" s="30"/>
      <c r="W101" s="44">
        <v>120.5</v>
      </c>
      <c r="X101" s="44">
        <v>-2.7656480079999999</v>
      </c>
      <c r="Y101" s="44">
        <v>16.646138439000001</v>
      </c>
      <c r="Z101" s="44">
        <v>0.1201124636</v>
      </c>
      <c r="AA101" s="44">
        <v>-2.171295888</v>
      </c>
      <c r="AB101" s="44">
        <v>16.862313656000001</v>
      </c>
      <c r="AC101" s="44">
        <v>0.1370570042</v>
      </c>
    </row>
    <row r="102" spans="1:29">
      <c r="A102" s="25">
        <f t="shared" si="0"/>
        <v>98</v>
      </c>
      <c r="B102" s="14">
        <v>0.44194524099999999</v>
      </c>
      <c r="C102" s="14">
        <v>128.61193829999999</v>
      </c>
      <c r="D102" s="14">
        <v>4.5201399000000003E-2</v>
      </c>
      <c r="E102" s="14">
        <v>-6.5797887999999999E-2</v>
      </c>
      <c r="F102" s="14">
        <v>128.2947187</v>
      </c>
      <c r="G102" s="14">
        <v>4.6021489999999998E-2</v>
      </c>
      <c r="H102" s="14">
        <v>-1.3562539689999999</v>
      </c>
      <c r="I102" s="14">
        <v>25.981459900000001</v>
      </c>
      <c r="J102" s="14">
        <v>0.156774684</v>
      </c>
      <c r="K102" s="14">
        <v>-1.114490244</v>
      </c>
      <c r="L102" s="14">
        <v>26.01874261</v>
      </c>
      <c r="M102" s="14">
        <v>0.173249185</v>
      </c>
      <c r="O102" s="42">
        <v>94</v>
      </c>
      <c r="P102" s="43">
        <v>-0.35210000000000002</v>
      </c>
      <c r="Q102" s="40">
        <v>13.6572</v>
      </c>
      <c r="R102" s="40">
        <v>8.0339999999999995E-2</v>
      </c>
      <c r="S102" s="15">
        <v>-0.38329999999999997</v>
      </c>
      <c r="T102" s="15">
        <v>13.4643</v>
      </c>
      <c r="U102" s="15">
        <v>8.9480000000000004E-2</v>
      </c>
      <c r="V102" s="30"/>
      <c r="W102" s="44">
        <v>121.5</v>
      </c>
      <c r="X102" s="44">
        <v>-2.749782197</v>
      </c>
      <c r="Y102" s="44">
        <v>16.689715178</v>
      </c>
      <c r="Z102" s="44">
        <v>0.1207366562</v>
      </c>
      <c r="AA102" s="44">
        <v>-2.158454232</v>
      </c>
      <c r="AB102" s="44">
        <v>16.911300356999998</v>
      </c>
      <c r="AC102" s="44">
        <v>0.13771303909999999</v>
      </c>
    </row>
    <row r="103" spans="1:29">
      <c r="A103" s="25">
        <f t="shared" si="0"/>
        <v>99</v>
      </c>
      <c r="B103" s="14">
        <v>0.43062545800000002</v>
      </c>
      <c r="C103" s="14">
        <v>129.096622</v>
      </c>
      <c r="D103" s="14">
        <v>4.5278671E-2</v>
      </c>
      <c r="E103" s="14">
        <v>-5.2180499999999998E-2</v>
      </c>
      <c r="F103" s="14">
        <v>128.757642</v>
      </c>
      <c r="G103" s="14">
        <v>4.6077818E-2</v>
      </c>
      <c r="H103" s="14">
        <v>-1.3597108579999999</v>
      </c>
      <c r="I103" s="14">
        <v>26.212839899999999</v>
      </c>
      <c r="J103" s="14">
        <v>0.15759157900000001</v>
      </c>
      <c r="K103" s="14">
        <v>-1.1012048480000001</v>
      </c>
      <c r="L103" s="14">
        <v>26.28404312</v>
      </c>
      <c r="M103" s="14">
        <v>0.17435456899999999</v>
      </c>
      <c r="O103" s="42">
        <v>94.5</v>
      </c>
      <c r="P103" s="43">
        <v>-0.35210000000000002</v>
      </c>
      <c r="Q103" s="40">
        <v>13.7746</v>
      </c>
      <c r="R103" s="40">
        <v>8.0399999999999999E-2</v>
      </c>
      <c r="S103" s="15">
        <v>-0.38329999999999997</v>
      </c>
      <c r="T103" s="15">
        <v>13.5892</v>
      </c>
      <c r="U103" s="15">
        <v>8.9550000000000005E-2</v>
      </c>
      <c r="V103" s="30"/>
      <c r="W103" s="44">
        <v>122.5</v>
      </c>
      <c r="X103" s="44">
        <v>-2.7341424430000001</v>
      </c>
      <c r="Y103" s="44">
        <v>16.733806952999998</v>
      </c>
      <c r="Z103" s="44">
        <v>0.1213481813</v>
      </c>
      <c r="AA103" s="44">
        <v>-2.1460517540000001</v>
      </c>
      <c r="AB103" s="44">
        <v>16.960622155999999</v>
      </c>
      <c r="AC103" s="44">
        <v>0.13835325370000001</v>
      </c>
    </row>
    <row r="104" spans="1:29">
      <c r="A104" s="25">
        <f t="shared" si="0"/>
        <v>100</v>
      </c>
      <c r="B104" s="14">
        <v>0.42129164800000002</v>
      </c>
      <c r="C104" s="14">
        <v>129.57767229999999</v>
      </c>
      <c r="D104" s="14">
        <v>4.5358979000000001E-2</v>
      </c>
      <c r="E104" s="14">
        <v>-3.8478249999999999E-2</v>
      </c>
      <c r="F104" s="14">
        <v>129.2151839</v>
      </c>
      <c r="G104" s="14">
        <v>4.6137486999999998E-2</v>
      </c>
      <c r="H104" s="14">
        <v>-1.362167159</v>
      </c>
      <c r="I104" s="14">
        <v>26.446790270000001</v>
      </c>
      <c r="J104" s="14">
        <v>0.158424964</v>
      </c>
      <c r="K104" s="14">
        <v>-1.087863413</v>
      </c>
      <c r="L104" s="14">
        <v>26.552975069999999</v>
      </c>
      <c r="M104" s="14">
        <v>0.17546151199999999</v>
      </c>
      <c r="O104" s="42">
        <v>95</v>
      </c>
      <c r="P104" s="43">
        <v>-0.35210000000000002</v>
      </c>
      <c r="Q104" s="40">
        <v>13.892799999999999</v>
      </c>
      <c r="R104" s="40">
        <v>8.047E-2</v>
      </c>
      <c r="S104" s="15">
        <v>-0.38329999999999997</v>
      </c>
      <c r="T104" s="15">
        <v>13.714600000000001</v>
      </c>
      <c r="U104" s="15">
        <v>8.9630000000000001E-2</v>
      </c>
      <c r="V104" s="30"/>
      <c r="W104" s="44">
        <v>123.5</v>
      </c>
      <c r="X104" s="44">
        <v>-2.718732873</v>
      </c>
      <c r="Y104" s="44">
        <v>16.778403632</v>
      </c>
      <c r="Z104" s="44">
        <v>0.121946849</v>
      </c>
      <c r="AA104" s="44">
        <v>-2.1340843029999998</v>
      </c>
      <c r="AB104" s="44">
        <v>17.010264304</v>
      </c>
      <c r="AC104" s="44">
        <v>0.13897753739999999</v>
      </c>
    </row>
    <row r="105" spans="1:29">
      <c r="A105" s="25">
        <f t="shared" si="0"/>
        <v>101</v>
      </c>
      <c r="B105" s="14">
        <v>0.41390958799999999</v>
      </c>
      <c r="C105" s="14">
        <v>130.0550101</v>
      </c>
      <c r="D105" s="14">
        <v>4.5442372000000002E-2</v>
      </c>
      <c r="E105" s="14">
        <v>-2.4733544999999999E-2</v>
      </c>
      <c r="F105" s="14">
        <v>129.66751429999999</v>
      </c>
      <c r="G105" s="14">
        <v>4.6200841999999999E-2</v>
      </c>
      <c r="H105" s="14">
        <v>-1.363612378</v>
      </c>
      <c r="I105" s="14">
        <v>26.683394570000001</v>
      </c>
      <c r="J105" s="14">
        <v>0.15927507099999999</v>
      </c>
      <c r="K105" s="14">
        <v>-1.0745009270000001</v>
      </c>
      <c r="L105" s="14">
        <v>26.825589040000001</v>
      </c>
      <c r="M105" s="14">
        <v>0.17656828399999999</v>
      </c>
      <c r="O105" s="42">
        <v>95.5</v>
      </c>
      <c r="P105" s="43">
        <v>-0.35210000000000002</v>
      </c>
      <c r="Q105" s="40">
        <v>14.012</v>
      </c>
      <c r="R105" s="40">
        <v>8.0560000000000007E-2</v>
      </c>
      <c r="S105" s="15">
        <v>-0.38329999999999997</v>
      </c>
      <c r="T105" s="15">
        <v>13.8408</v>
      </c>
      <c r="U105" s="15">
        <v>8.9719999999999994E-2</v>
      </c>
      <c r="V105" s="30"/>
      <c r="W105" s="44">
        <v>124.5</v>
      </c>
      <c r="X105" s="44">
        <v>-2.7035555059999998</v>
      </c>
      <c r="Y105" s="44">
        <v>16.823495380000001</v>
      </c>
      <c r="Z105" s="44">
        <v>0.1225325012</v>
      </c>
      <c r="AA105" s="44">
        <v>-2.122547629</v>
      </c>
      <c r="AB105" s="44">
        <v>17.060212133</v>
      </c>
      <c r="AC105" s="44">
        <v>0.1395857952</v>
      </c>
    </row>
    <row r="106" spans="1:29">
      <c r="A106" s="25">
        <f t="shared" si="0"/>
        <v>102</v>
      </c>
      <c r="B106" s="14">
        <v>0.40842781299999997</v>
      </c>
      <c r="C106" s="14">
        <v>130.52856689999999</v>
      </c>
      <c r="D106" s="14">
        <v>4.5528869E-2</v>
      </c>
      <c r="E106" s="14">
        <v>-1.0982868E-2</v>
      </c>
      <c r="F106" s="14">
        <v>130.1148354</v>
      </c>
      <c r="G106" s="14">
        <v>4.6268240000000002E-2</v>
      </c>
      <c r="H106" s="14">
        <v>-1.3640421060000001</v>
      </c>
      <c r="I106" s="14">
        <v>26.922734940000002</v>
      </c>
      <c r="J106" s="14">
        <v>0.16014199500000001</v>
      </c>
      <c r="K106" s="14">
        <v>-1.061151213</v>
      </c>
      <c r="L106" s="14">
        <v>27.101929500000001</v>
      </c>
      <c r="M106" s="14">
        <v>0.17767312399999999</v>
      </c>
      <c r="O106" s="42">
        <v>96</v>
      </c>
      <c r="P106" s="43">
        <v>-0.35210000000000002</v>
      </c>
      <c r="Q106" s="40">
        <v>14.1325</v>
      </c>
      <c r="R106" s="40">
        <v>8.0670000000000006E-2</v>
      </c>
      <c r="S106" s="15">
        <v>-0.38329999999999997</v>
      </c>
      <c r="T106" s="15">
        <v>13.967599999999999</v>
      </c>
      <c r="U106" s="15">
        <v>8.9810000000000001E-2</v>
      </c>
      <c r="V106" s="30"/>
      <c r="W106" s="44">
        <v>125.5</v>
      </c>
      <c r="X106" s="44">
        <v>-2.688611957</v>
      </c>
      <c r="Y106" s="44">
        <v>16.869072374999998</v>
      </c>
      <c r="Z106" s="44">
        <v>0.12310499079999999</v>
      </c>
      <c r="AA106" s="44">
        <v>-2.1114374109999998</v>
      </c>
      <c r="AB106" s="44">
        <v>17.110451054999999</v>
      </c>
      <c r="AC106" s="44">
        <v>0.14017794689999999</v>
      </c>
    </row>
    <row r="107" spans="1:29">
      <c r="A107" s="25">
        <f t="shared" si="0"/>
        <v>103</v>
      </c>
      <c r="B107" s="14">
        <v>0.404778262</v>
      </c>
      <c r="C107" s="14">
        <v>130.9982857</v>
      </c>
      <c r="D107" s="14">
        <v>4.5618459E-2</v>
      </c>
      <c r="E107" s="14">
        <v>2.7443060000000002E-3</v>
      </c>
      <c r="F107" s="14">
        <v>130.55738389999999</v>
      </c>
      <c r="G107" s="14">
        <v>4.6340046000000003E-2</v>
      </c>
      <c r="H107" s="14">
        <v>-1.3634578289999999</v>
      </c>
      <c r="I107" s="14">
        <v>27.164891990000001</v>
      </c>
      <c r="J107" s="14">
        <v>0.161025689</v>
      </c>
      <c r="K107" s="14">
        <v>-1.0478471410000001</v>
      </c>
      <c r="L107" s="14">
        <v>27.382034220000001</v>
      </c>
      <c r="M107" s="14">
        <v>0.178774242</v>
      </c>
      <c r="O107" s="42">
        <v>96.5</v>
      </c>
      <c r="P107" s="43">
        <v>-0.35210000000000002</v>
      </c>
      <c r="Q107" s="40">
        <v>14.2544</v>
      </c>
      <c r="R107" s="40">
        <v>8.0780000000000005E-2</v>
      </c>
      <c r="S107" s="15">
        <v>-0.38329999999999997</v>
      </c>
      <c r="T107" s="15">
        <v>14.0953</v>
      </c>
      <c r="U107" s="15">
        <v>8.9899999999999994E-2</v>
      </c>
      <c r="V107" s="30"/>
      <c r="W107" s="44">
        <v>126.5</v>
      </c>
      <c r="X107" s="44">
        <v>-2.6739031639999999</v>
      </c>
      <c r="Y107" s="44">
        <v>16.915124865999999</v>
      </c>
      <c r="Z107" s="44">
        <v>0.1236641859</v>
      </c>
      <c r="AA107" s="44">
        <v>-2.1007492659999998</v>
      </c>
      <c r="AB107" s="44">
        <v>17.160966563999999</v>
      </c>
      <c r="AC107" s="44">
        <v>0.14075392740000001</v>
      </c>
    </row>
    <row r="108" spans="1:29">
      <c r="A108" s="25">
        <f t="shared" si="0"/>
        <v>104</v>
      </c>
      <c r="B108" s="14">
        <v>0.40287707699999997</v>
      </c>
      <c r="C108" s="14">
        <v>131.46412179999999</v>
      </c>
      <c r="D108" s="14">
        <v>4.5711105000000002E-2</v>
      </c>
      <c r="E108" s="14">
        <v>1.6426654999999998E-2</v>
      </c>
      <c r="F108" s="14">
        <v>130.99543199999999</v>
      </c>
      <c r="G108" s="14">
        <v>4.6416629000000001E-2</v>
      </c>
      <c r="H108" s="14">
        <v>-1.3618656689999999</v>
      </c>
      <c r="I108" s="14">
        <v>27.409945390000001</v>
      </c>
      <c r="J108" s="14">
        <v>0.161925976</v>
      </c>
      <c r="K108" s="14">
        <v>-1.0346205509999999</v>
      </c>
      <c r="L108" s="14">
        <v>27.665934020000002</v>
      </c>
      <c r="M108" s="14">
        <v>0.17986982900000001</v>
      </c>
      <c r="O108" s="42">
        <v>97</v>
      </c>
      <c r="P108" s="43">
        <v>-0.35210000000000002</v>
      </c>
      <c r="Q108" s="40">
        <v>14.3782</v>
      </c>
      <c r="R108" s="40">
        <v>8.0920000000000006E-2</v>
      </c>
      <c r="S108" s="15">
        <v>-0.38329999999999997</v>
      </c>
      <c r="T108" s="15">
        <v>14.2239</v>
      </c>
      <c r="U108" s="15">
        <v>0.09</v>
      </c>
      <c r="V108" s="30"/>
      <c r="W108" s="44">
        <v>127.5</v>
      </c>
      <c r="X108" s="44">
        <v>-2.6594294430000001</v>
      </c>
      <c r="Y108" s="44">
        <v>16.961643167999998</v>
      </c>
      <c r="Z108" s="44">
        <v>0.12420996939999999</v>
      </c>
      <c r="AA108" s="44">
        <v>-2.0904787740000002</v>
      </c>
      <c r="AB108" s="44">
        <v>17.211744236000001</v>
      </c>
      <c r="AC108" s="44">
        <v>0.14131368590000001</v>
      </c>
    </row>
    <row r="109" spans="1:29">
      <c r="A109" s="25">
        <f t="shared" si="0"/>
        <v>105</v>
      </c>
      <c r="B109" s="14">
        <v>0.40262556100000002</v>
      </c>
      <c r="C109" s="14">
        <v>131.9260439</v>
      </c>
      <c r="D109" s="14">
        <v>4.5806741999999998E-2</v>
      </c>
      <c r="E109" s="14">
        <v>3.0052230999999999E-2</v>
      </c>
      <c r="F109" s="14">
        <v>131.4292887</v>
      </c>
      <c r="G109" s="14">
        <v>4.6498361000000002E-2</v>
      </c>
      <c r="H109" s="14">
        <v>-1.3592826099999999</v>
      </c>
      <c r="I109" s="14">
        <v>27.657969779999998</v>
      </c>
      <c r="J109" s="14">
        <v>0.162842452</v>
      </c>
      <c r="K109" s="14">
        <v>-1.021502197</v>
      </c>
      <c r="L109" s="14">
        <v>27.953652399999999</v>
      </c>
      <c r="M109" s="14">
        <v>0.180958063</v>
      </c>
      <c r="O109" s="42">
        <v>97.5</v>
      </c>
      <c r="P109" s="43">
        <v>-0.35210000000000002</v>
      </c>
      <c r="Q109" s="40">
        <v>14.5038</v>
      </c>
      <c r="R109" s="40">
        <v>8.1059999999999993E-2</v>
      </c>
      <c r="S109" s="15">
        <v>-0.38329999999999997</v>
      </c>
      <c r="T109" s="15">
        <v>14.3537</v>
      </c>
      <c r="U109" s="15">
        <v>9.01E-2</v>
      </c>
      <c r="V109" s="30"/>
      <c r="W109" s="44">
        <v>128.5</v>
      </c>
      <c r="X109" s="44">
        <v>-2.6451905340000001</v>
      </c>
      <c r="Y109" s="44">
        <v>17.008617659999999</v>
      </c>
      <c r="Z109" s="44">
        <v>0.12474223869999999</v>
      </c>
      <c r="AA109" s="44">
        <v>-2.0806214839999999</v>
      </c>
      <c r="AB109" s="44">
        <v>17.262769727999999</v>
      </c>
      <c r="AC109" s="44">
        <v>0.14185718580000001</v>
      </c>
    </row>
    <row r="110" spans="1:29">
      <c r="A110" s="25">
        <f t="shared" si="0"/>
        <v>106</v>
      </c>
      <c r="B110" s="14">
        <v>0.40391126999999999</v>
      </c>
      <c r="C110" s="14">
        <v>132.38403479999999</v>
      </c>
      <c r="D110" s="14">
        <v>4.5905280999999999E-2</v>
      </c>
      <c r="E110" s="14">
        <v>4.3619747E-2</v>
      </c>
      <c r="F110" s="14">
        <v>131.85930149999999</v>
      </c>
      <c r="G110" s="14">
        <v>4.6585610999999999E-2</v>
      </c>
      <c r="H110" s="14">
        <v>-1.355720571</v>
      </c>
      <c r="I110" s="14">
        <v>27.90904433</v>
      </c>
      <c r="J110" s="14">
        <v>0.16377471900000001</v>
      </c>
      <c r="K110" s="14">
        <v>-1.008521695</v>
      </c>
      <c r="L110" s="14">
        <v>28.245205309999999</v>
      </c>
      <c r="M110" s="14">
        <v>0.182037118</v>
      </c>
      <c r="O110" s="42">
        <v>98</v>
      </c>
      <c r="P110" s="43">
        <v>-0.35210000000000002</v>
      </c>
      <c r="Q110" s="40">
        <v>14.631600000000001</v>
      </c>
      <c r="R110" s="40">
        <v>8.1220000000000001E-2</v>
      </c>
      <c r="S110" s="15">
        <v>-0.38329999999999997</v>
      </c>
      <c r="T110" s="15">
        <v>14.4848</v>
      </c>
      <c r="U110" s="15">
        <v>9.0209999999999999E-2</v>
      </c>
      <c r="V110" s="30"/>
      <c r="W110" s="44">
        <v>129.5</v>
      </c>
      <c r="X110" s="44">
        <v>-2.6311856489999998</v>
      </c>
      <c r="Y110" s="44">
        <v>17.056038786999999</v>
      </c>
      <c r="Z110" s="44">
        <v>0.12526090540000001</v>
      </c>
      <c r="AA110" s="44">
        <v>-2.0711729320000001</v>
      </c>
      <c r="AB110" s="44">
        <v>17.314028776000001</v>
      </c>
      <c r="AC110" s="44">
        <v>0.14238440429999999</v>
      </c>
    </row>
    <row r="111" spans="1:29">
      <c r="A111" s="25">
        <f t="shared" si="0"/>
        <v>107</v>
      </c>
      <c r="B111" s="14">
        <v>0.40660923199999999</v>
      </c>
      <c r="C111" s="14">
        <v>132.83809199999999</v>
      </c>
      <c r="D111" s="14">
        <v>4.6006604E-2</v>
      </c>
      <c r="E111" s="14">
        <v>5.7139879999999997E-2</v>
      </c>
      <c r="F111" s="14">
        <v>132.2858574</v>
      </c>
      <c r="G111" s="14">
        <v>4.6678741000000003E-2</v>
      </c>
      <c r="H111" s="14">
        <v>-1.351202536</v>
      </c>
      <c r="I111" s="14">
        <v>28.16324264</v>
      </c>
      <c r="J111" s="14">
        <v>0.16472213799999999</v>
      </c>
      <c r="K111" s="14">
        <v>-0.99570749400000003</v>
      </c>
      <c r="L111" s="14">
        <v>28.540600850000001</v>
      </c>
      <c r="M111" s="14">
        <v>0.18310517200000001</v>
      </c>
      <c r="O111" s="42">
        <v>98.5</v>
      </c>
      <c r="P111" s="43">
        <v>-0.35210000000000002</v>
      </c>
      <c r="Q111" s="40">
        <v>14.7614</v>
      </c>
      <c r="R111" s="40">
        <v>8.1390000000000004E-2</v>
      </c>
      <c r="S111" s="15">
        <v>-0.38329999999999997</v>
      </c>
      <c r="T111" s="15">
        <v>14.6174</v>
      </c>
      <c r="U111" s="15">
        <v>9.0329999999999994E-2</v>
      </c>
      <c r="V111" s="30"/>
      <c r="W111" s="44">
        <v>130.5</v>
      </c>
      <c r="X111" s="44">
        <v>-2.6174135110000001</v>
      </c>
      <c r="Y111" s="44">
        <v>17.103897052000001</v>
      </c>
      <c r="Z111" s="44">
        <v>0.12576589499999999</v>
      </c>
      <c r="AA111" s="44">
        <v>-2.0621286489999999</v>
      </c>
      <c r="AB111" s="44">
        <v>17.365507199</v>
      </c>
      <c r="AC111" s="44">
        <v>0.1428953318</v>
      </c>
    </row>
    <row r="112" spans="1:29">
      <c r="A112" s="25">
        <f t="shared" si="0"/>
        <v>108</v>
      </c>
      <c r="B112" s="14">
        <v>0.410583274</v>
      </c>
      <c r="C112" s="14">
        <v>133.2882291</v>
      </c>
      <c r="D112" s="14">
        <v>4.6110573000000002E-2</v>
      </c>
      <c r="E112" s="14">
        <v>7.0636605000000005E-2</v>
      </c>
      <c r="F112" s="14">
        <v>132.7093845</v>
      </c>
      <c r="G112" s="14">
        <v>4.6778098999999997E-2</v>
      </c>
      <c r="H112" s="14">
        <v>-1.3457544079999999</v>
      </c>
      <c r="I112" s="14">
        <v>28.42063744</v>
      </c>
      <c r="J112" s="14">
        <v>0.165683945</v>
      </c>
      <c r="K112" s="14">
        <v>-0.98308684400000002</v>
      </c>
      <c r="L112" s="14">
        <v>28.83983907</v>
      </c>
      <c r="M112" s="14">
        <v>0.18416041</v>
      </c>
      <c r="O112" s="42">
        <v>99</v>
      </c>
      <c r="P112" s="43">
        <v>-0.35210000000000002</v>
      </c>
      <c r="Q112" s="40">
        <v>14.8934</v>
      </c>
      <c r="R112" s="40">
        <v>8.1570000000000004E-2</v>
      </c>
      <c r="S112" s="15">
        <v>-0.38329999999999997</v>
      </c>
      <c r="T112" s="15">
        <v>14.751899999999999</v>
      </c>
      <c r="U112" s="15">
        <v>9.0440000000000006E-2</v>
      </c>
      <c r="V112" s="30"/>
      <c r="W112" s="44">
        <v>131.5</v>
      </c>
      <c r="X112" s="44">
        <v>-2.603872392</v>
      </c>
      <c r="Y112" s="44">
        <v>17.152183021999999</v>
      </c>
      <c r="Z112" s="44">
        <v>0.12625714669999999</v>
      </c>
      <c r="AA112" s="44">
        <v>-2.0534841730000002</v>
      </c>
      <c r="AB112" s="44">
        <v>17.417190895000001</v>
      </c>
      <c r="AC112" s="44">
        <v>0.143389972</v>
      </c>
    </row>
    <row r="113" spans="1:29">
      <c r="A113" s="25">
        <f t="shared" si="0"/>
        <v>109</v>
      </c>
      <c r="B113" s="14">
        <v>0.41568744299999999</v>
      </c>
      <c r="C113" s="14">
        <v>133.73447590000001</v>
      </c>
      <c r="D113" s="14">
        <v>4.6217028E-2</v>
      </c>
      <c r="E113" s="14">
        <v>8.4148479999999998E-2</v>
      </c>
      <c r="F113" s="14">
        <v>133.1303527</v>
      </c>
      <c r="G113" s="14">
        <v>4.6884009999999997E-2</v>
      </c>
      <c r="H113" s="14">
        <v>-1.3394054529999999</v>
      </c>
      <c r="I113" s="14">
        <v>28.681300050000001</v>
      </c>
      <c r="J113" s="14">
        <v>0.16665924700000001</v>
      </c>
      <c r="K113" s="14">
        <v>-0.97068578900000002</v>
      </c>
      <c r="L113" s="14">
        <v>29.14291171</v>
      </c>
      <c r="M113" s="14">
        <v>0.18520103900000001</v>
      </c>
      <c r="O113" s="42">
        <v>99.5</v>
      </c>
      <c r="P113" s="43">
        <v>-0.35210000000000002</v>
      </c>
      <c r="Q113" s="40">
        <v>15.0275</v>
      </c>
      <c r="R113" s="40">
        <v>8.1769999999999995E-2</v>
      </c>
      <c r="S113" s="15">
        <v>-0.38329999999999997</v>
      </c>
      <c r="T113" s="15">
        <v>14.888199999999999</v>
      </c>
      <c r="U113" s="15">
        <v>9.0569999999999998E-2</v>
      </c>
      <c r="V113" s="30"/>
      <c r="W113" s="44">
        <v>132.5</v>
      </c>
      <c r="X113" s="44">
        <v>-2.5905601479999998</v>
      </c>
      <c r="Y113" s="44">
        <v>17.200887317999999</v>
      </c>
      <c r="Z113" s="44">
        <v>0.12673461329999999</v>
      </c>
      <c r="AA113" s="44">
        <v>-2.0452350579999998</v>
      </c>
      <c r="AB113" s="44">
        <v>17.469065844999999</v>
      </c>
      <c r="AC113" s="44">
        <v>0.1438683412</v>
      </c>
    </row>
    <row r="114" spans="1:29">
      <c r="A114" s="25">
        <f t="shared" si="0"/>
        <v>110</v>
      </c>
      <c r="B114" s="14">
        <v>0.42176751400000001</v>
      </c>
      <c r="C114" s="14">
        <v>134.17688010000001</v>
      </c>
      <c r="D114" s="14">
        <v>4.6325789999999999E-2</v>
      </c>
      <c r="E114" s="14">
        <v>9.7729872999999995E-2</v>
      </c>
      <c r="F114" s="14">
        <v>133.5492749</v>
      </c>
      <c r="G114" s="14">
        <v>4.6996769000000001E-2</v>
      </c>
      <c r="H114" s="14">
        <v>-1.3321880930000001</v>
      </c>
      <c r="I114" s="14">
        <v>28.945300289999999</v>
      </c>
      <c r="J114" s="14">
        <v>0.16764701700000001</v>
      </c>
      <c r="K114" s="14">
        <v>-0.95852915699999997</v>
      </c>
      <c r="L114" s="14">
        <v>29.449802080000001</v>
      </c>
      <c r="M114" s="14">
        <v>0.18622528699999999</v>
      </c>
      <c r="O114" s="42">
        <v>100</v>
      </c>
      <c r="P114" s="43">
        <v>-0.35210000000000002</v>
      </c>
      <c r="Q114" s="40">
        <v>15.1637</v>
      </c>
      <c r="R114" s="40">
        <v>8.1979999999999997E-2</v>
      </c>
      <c r="S114" s="15">
        <v>-0.38329999999999997</v>
      </c>
      <c r="T114" s="15">
        <v>15.0267</v>
      </c>
      <c r="U114" s="15">
        <v>9.0690000000000007E-2</v>
      </c>
      <c r="V114" s="30"/>
      <c r="W114" s="44">
        <v>133.5</v>
      </c>
      <c r="X114" s="44">
        <v>-2.5774742530000001</v>
      </c>
      <c r="Y114" s="44">
        <v>17.250000622999998</v>
      </c>
      <c r="Z114" s="44">
        <v>0.12719826040000001</v>
      </c>
      <c r="AA114" s="44">
        <v>-2.0373768800000001</v>
      </c>
      <c r="AB114" s="44">
        <v>17.52111811</v>
      </c>
      <c r="AC114" s="44">
        <v>0.1443304685</v>
      </c>
    </row>
    <row r="115" spans="1:29">
      <c r="A115" s="25">
        <f t="shared" si="0"/>
        <v>111</v>
      </c>
      <c r="B115" s="14">
        <v>0.428662551</v>
      </c>
      <c r="C115" s="14">
        <v>134.6155076</v>
      </c>
      <c r="D115" s="14">
        <v>4.6436661999999997E-2</v>
      </c>
      <c r="E115" s="14">
        <v>0.111452039</v>
      </c>
      <c r="F115" s="14">
        <v>133.9667073</v>
      </c>
      <c r="G115" s="14">
        <v>4.7116632999999998E-2</v>
      </c>
      <c r="H115" s="14">
        <v>-1.324137479</v>
      </c>
      <c r="I115" s="14">
        <v>29.212706449999999</v>
      </c>
      <c r="J115" s="14">
        <v>0.16864610399999999</v>
      </c>
      <c r="K115" s="14">
        <v>-0.94664056799999996</v>
      </c>
      <c r="L115" s="14">
        <v>29.76048479</v>
      </c>
      <c r="M115" s="14">
        <v>0.18723141600000001</v>
      </c>
      <c r="O115" s="42">
        <v>100.5</v>
      </c>
      <c r="P115" s="43">
        <v>-0.35210000000000002</v>
      </c>
      <c r="Q115" s="40">
        <v>15.3018</v>
      </c>
      <c r="R115" s="40">
        <v>8.2199999999999995E-2</v>
      </c>
      <c r="S115" s="15">
        <v>-0.38329999999999997</v>
      </c>
      <c r="T115" s="15">
        <v>15.1676</v>
      </c>
      <c r="U115" s="15">
        <v>9.0829999999999994E-2</v>
      </c>
      <c r="V115" s="30"/>
      <c r="W115" s="44">
        <v>134.5</v>
      </c>
      <c r="X115" s="44">
        <v>-2.5646118310000001</v>
      </c>
      <c r="Y115" s="44">
        <v>17.299513673</v>
      </c>
      <c r="Z115" s="44">
        <v>0.1276480666</v>
      </c>
      <c r="AA115" s="44">
        <v>-2.0299066840000002</v>
      </c>
      <c r="AB115" s="44">
        <v>17.573333469000001</v>
      </c>
      <c r="AC115" s="44">
        <v>0.1447763715</v>
      </c>
    </row>
    <row r="116" spans="1:29">
      <c r="A116" s="25">
        <f t="shared" si="0"/>
        <v>112</v>
      </c>
      <c r="B116" s="14">
        <v>0.43620653100000001</v>
      </c>
      <c r="C116" s="14">
        <v>135.05044330000001</v>
      </c>
      <c r="D116" s="14">
        <v>4.6549430000000003E-2</v>
      </c>
      <c r="E116" s="14">
        <v>0.12540400500000001</v>
      </c>
      <c r="F116" s="14">
        <v>134.38324990000001</v>
      </c>
      <c r="G116" s="14">
        <v>4.7243801000000002E-2</v>
      </c>
      <c r="H116" s="14">
        <v>-1.315291073</v>
      </c>
      <c r="I116" s="14">
        <v>29.483585269999999</v>
      </c>
      <c r="J116" s="14">
        <v>0.16965523499999999</v>
      </c>
      <c r="K116" s="14">
        <v>-0.93504244700000005</v>
      </c>
      <c r="L116" s="14">
        <v>30.074925700000001</v>
      </c>
      <c r="M116" s="14">
        <v>0.188217723</v>
      </c>
      <c r="O116" s="42">
        <v>101</v>
      </c>
      <c r="P116" s="43">
        <v>-0.35210000000000002</v>
      </c>
      <c r="Q116" s="40">
        <v>15.4419</v>
      </c>
      <c r="R116" s="40">
        <v>8.2430000000000003E-2</v>
      </c>
      <c r="S116" s="15">
        <v>-0.38329999999999997</v>
      </c>
      <c r="T116" s="15">
        <v>15.3108</v>
      </c>
      <c r="U116" s="15">
        <v>9.0959999999999999E-2</v>
      </c>
      <c r="V116" s="30"/>
      <c r="W116" s="44">
        <v>135.5</v>
      </c>
      <c r="X116" s="44">
        <v>-2.5519696839999999</v>
      </c>
      <c r="Y116" s="44">
        <v>17.349417257999999</v>
      </c>
      <c r="Z116" s="44">
        <v>0.12808402299999999</v>
      </c>
      <c r="AA116" s="44">
        <v>-2.022817914</v>
      </c>
      <c r="AB116" s="44">
        <v>17.625698688</v>
      </c>
      <c r="AC116" s="44">
        <v>0.14520613809999999</v>
      </c>
    </row>
    <row r="117" spans="1:29">
      <c r="A117" s="25">
        <f t="shared" si="0"/>
        <v>113</v>
      </c>
      <c r="B117" s="14">
        <v>0.44423000000000001</v>
      </c>
      <c r="C117" s="14">
        <v>135.48179250000001</v>
      </c>
      <c r="D117" s="14">
        <v>4.6663871000000003E-2</v>
      </c>
      <c r="E117" s="14">
        <v>0.13969316000000001</v>
      </c>
      <c r="F117" s="14">
        <v>134.7995463</v>
      </c>
      <c r="G117" s="14">
        <v>4.7378413000000001E-2</v>
      </c>
      <c r="H117" s="14">
        <v>-1.3056882400000001</v>
      </c>
      <c r="I117" s="14">
        <v>29.75800198</v>
      </c>
      <c r="J117" s="14">
        <v>0.17067302200000001</v>
      </c>
      <c r="K117" s="14">
        <v>-0.92375604099999997</v>
      </c>
      <c r="L117" s="14">
        <v>30.393081760000001</v>
      </c>
      <c r="M117" s="14">
        <v>0.18918255</v>
      </c>
      <c r="O117" s="42">
        <v>101.5</v>
      </c>
      <c r="P117" s="43">
        <v>-0.35210000000000002</v>
      </c>
      <c r="Q117" s="40">
        <v>15.5838</v>
      </c>
      <c r="R117" s="40">
        <v>8.2669999999999993E-2</v>
      </c>
      <c r="S117" s="15">
        <v>-0.38329999999999997</v>
      </c>
      <c r="T117" s="15">
        <v>15.4564</v>
      </c>
      <c r="U117" s="15">
        <v>9.11E-2</v>
      </c>
      <c r="V117" s="30"/>
      <c r="W117" s="44">
        <v>136.5</v>
      </c>
      <c r="X117" s="44">
        <v>-2.539539972</v>
      </c>
      <c r="Y117" s="44">
        <v>17.399703080999998</v>
      </c>
      <c r="Z117" s="44">
        <v>0.12850619190000001</v>
      </c>
      <c r="AA117" s="44">
        <v>-2.0161070840000002</v>
      </c>
      <c r="AB117" s="44">
        <v>17.678199868</v>
      </c>
      <c r="AC117" s="44">
        <v>0.14561981930000001</v>
      </c>
    </row>
    <row r="118" spans="1:29">
      <c r="A118" s="25">
        <f t="shared" si="0"/>
        <v>114</v>
      </c>
      <c r="B118" s="14">
        <v>0.45256175999999998</v>
      </c>
      <c r="C118" s="14">
        <v>135.90968129999999</v>
      </c>
      <c r="D118" s="14">
        <v>4.6779748000000003E-2</v>
      </c>
      <c r="E118" s="14">
        <v>0.154445482</v>
      </c>
      <c r="F118" s="14">
        <v>135.2162826</v>
      </c>
      <c r="G118" s="14">
        <v>4.7520521000000003E-2</v>
      </c>
      <c r="H118" s="14">
        <v>-1.295369867</v>
      </c>
      <c r="I118" s="14">
        <v>30.03602021</v>
      </c>
      <c r="J118" s="14">
        <v>0.17169797000000001</v>
      </c>
      <c r="K118" s="14">
        <v>-0.91280144500000004</v>
      </c>
      <c r="L118" s="14">
        <v>30.714900929999999</v>
      </c>
      <c r="M118" s="14">
        <v>0.190124286</v>
      </c>
      <c r="O118" s="42">
        <v>102</v>
      </c>
      <c r="P118" s="43">
        <v>-0.35210000000000002</v>
      </c>
      <c r="Q118" s="40">
        <v>15.727600000000001</v>
      </c>
      <c r="R118" s="40">
        <v>8.2919999999999994E-2</v>
      </c>
      <c r="S118" s="15">
        <v>-0.38329999999999997</v>
      </c>
      <c r="T118" s="15">
        <v>15.6046</v>
      </c>
      <c r="U118" s="15">
        <v>9.1249999999999998E-2</v>
      </c>
      <c r="V118" s="30"/>
      <c r="W118" s="44">
        <v>137.5</v>
      </c>
      <c r="X118" s="44">
        <v>-2.5273256810000002</v>
      </c>
      <c r="Y118" s="44">
        <v>17.450360714999999</v>
      </c>
      <c r="Z118" s="44">
        <v>0.12891449739999999</v>
      </c>
      <c r="AA118" s="44">
        <v>-2.0097699050000002</v>
      </c>
      <c r="AB118" s="44">
        <v>17.730823397000002</v>
      </c>
      <c r="AC118" s="44">
        <v>0.14601749059999999</v>
      </c>
    </row>
    <row r="119" spans="1:29">
      <c r="A119" s="25">
        <f t="shared" si="0"/>
        <v>115</v>
      </c>
      <c r="B119" s="14">
        <v>0.46103057800000002</v>
      </c>
      <c r="C119" s="14">
        <v>136.33425769999999</v>
      </c>
      <c r="D119" s="14">
        <v>4.6896817E-2</v>
      </c>
      <c r="E119" s="14">
        <v>0.16980527500000001</v>
      </c>
      <c r="F119" s="14">
        <v>135.634186</v>
      </c>
      <c r="G119" s="14">
        <v>4.7670085000000001E-2</v>
      </c>
      <c r="H119" s="14">
        <v>-1.284374967</v>
      </c>
      <c r="I119" s="14">
        <v>30.317704169999999</v>
      </c>
      <c r="J119" s="14">
        <v>0.17272854000000001</v>
      </c>
      <c r="K119" s="14">
        <v>-0.90219763799999997</v>
      </c>
      <c r="L119" s="14">
        <v>31.040322100000001</v>
      </c>
      <c r="M119" s="14">
        <v>0.19104137500000001</v>
      </c>
      <c r="O119" s="42">
        <v>102.5</v>
      </c>
      <c r="P119" s="43">
        <v>-0.35210000000000002</v>
      </c>
      <c r="Q119" s="40">
        <v>15.873200000000001</v>
      </c>
      <c r="R119" s="40">
        <v>8.3169999999999994E-2</v>
      </c>
      <c r="S119" s="15">
        <v>-0.38329999999999997</v>
      </c>
      <c r="T119" s="15">
        <v>15.7553</v>
      </c>
      <c r="U119" s="15">
        <v>9.1389999999999999E-2</v>
      </c>
      <c r="V119" s="30"/>
      <c r="W119" s="44">
        <v>138.5</v>
      </c>
      <c r="X119" s="44">
        <v>-2.5153202349999999</v>
      </c>
      <c r="Y119" s="44">
        <v>17.501381605999999</v>
      </c>
      <c r="Z119" s="44">
        <v>0.1293090012</v>
      </c>
      <c r="AA119" s="44">
        <v>-2.0038021339999998</v>
      </c>
      <c r="AB119" s="44">
        <v>17.783555746000001</v>
      </c>
      <c r="AC119" s="44">
        <v>0.14639923860000001</v>
      </c>
    </row>
    <row r="120" spans="1:29">
      <c r="A120" s="25">
        <f t="shared" si="0"/>
        <v>116</v>
      </c>
      <c r="B120" s="14">
        <v>0.46946690400000002</v>
      </c>
      <c r="C120" s="14">
        <v>136.75569229999999</v>
      </c>
      <c r="D120" s="14">
        <v>4.7014827000000002E-2</v>
      </c>
      <c r="E120" s="14">
        <v>0.185934346</v>
      </c>
      <c r="F120" s="14">
        <v>136.05402230000001</v>
      </c>
      <c r="G120" s="14">
        <v>4.7826946000000002E-2</v>
      </c>
      <c r="H120" s="14">
        <v>-1.272750864</v>
      </c>
      <c r="I120" s="14">
        <v>30.603111070000001</v>
      </c>
      <c r="J120" s="14">
        <v>0.17376296099999999</v>
      </c>
      <c r="K120" s="14">
        <v>-0.89196251299999996</v>
      </c>
      <c r="L120" s="14">
        <v>31.36927506</v>
      </c>
      <c r="M120" s="14">
        <v>0.19193231899999999</v>
      </c>
      <c r="O120" s="42">
        <v>103</v>
      </c>
      <c r="P120" s="43">
        <v>-0.35210000000000002</v>
      </c>
      <c r="Q120" s="40">
        <v>16.020600000000002</v>
      </c>
      <c r="R120" s="40">
        <v>8.3430000000000004E-2</v>
      </c>
      <c r="S120" s="15">
        <v>-0.38329999999999997</v>
      </c>
      <c r="T120" s="15">
        <v>15.9087</v>
      </c>
      <c r="U120" s="15">
        <v>9.1550000000000006E-2</v>
      </c>
      <c r="V120" s="30"/>
      <c r="W120" s="44">
        <v>139.5</v>
      </c>
      <c r="X120" s="44">
        <v>-2.503519447</v>
      </c>
      <c r="Y120" s="44">
        <v>17.552756738999999</v>
      </c>
      <c r="Z120" s="44">
        <v>0.12968974080000001</v>
      </c>
      <c r="AA120" s="44">
        <v>-1.9981995720000001</v>
      </c>
      <c r="AB120" s="44">
        <v>17.836383471000001</v>
      </c>
      <c r="AC120" s="44">
        <v>0.14676516049999999</v>
      </c>
    </row>
    <row r="121" spans="1:29">
      <c r="A121" s="25">
        <f t="shared" si="0"/>
        <v>117</v>
      </c>
      <c r="B121" s="14">
        <v>0.47770460799999998</v>
      </c>
      <c r="C121" s="14">
        <v>137.17417940000001</v>
      </c>
      <c r="D121" s="14">
        <v>4.7133525000000003E-2</v>
      </c>
      <c r="E121" s="14">
        <v>0.20301048799999999</v>
      </c>
      <c r="F121" s="14">
        <v>136.47659250000001</v>
      </c>
      <c r="G121" s="14">
        <v>4.7990810000000002E-2</v>
      </c>
      <c r="H121" s="14">
        <v>-1.2605391930000001</v>
      </c>
      <c r="I121" s="14">
        <v>30.892300720000001</v>
      </c>
      <c r="J121" s="14">
        <v>0.174799493</v>
      </c>
      <c r="K121" s="14">
        <v>-0.882112919</v>
      </c>
      <c r="L121" s="14">
        <v>31.701680499999998</v>
      </c>
      <c r="M121" s="14">
        <v>0.192795682</v>
      </c>
      <c r="O121" s="42">
        <v>103.5</v>
      </c>
      <c r="P121" s="43">
        <v>-0.35210000000000002</v>
      </c>
      <c r="Q121" s="40">
        <v>16.169699999999999</v>
      </c>
      <c r="R121" s="40">
        <v>8.3699999999999997E-2</v>
      </c>
      <c r="S121" s="15">
        <v>-0.38329999999999997</v>
      </c>
      <c r="T121" s="15">
        <v>16.064499999999999</v>
      </c>
      <c r="U121" s="15">
        <v>9.1700000000000004E-2</v>
      </c>
      <c r="V121" s="30"/>
      <c r="W121" s="44">
        <v>140.5</v>
      </c>
      <c r="X121" s="44">
        <v>-2.4919189340000001</v>
      </c>
      <c r="Y121" s="44">
        <v>17.604477144000001</v>
      </c>
      <c r="Z121" s="44">
        <v>0.13005676490000001</v>
      </c>
      <c r="AA121" s="44">
        <v>-1.992958064</v>
      </c>
      <c r="AB121" s="44">
        <v>17.889293209000002</v>
      </c>
      <c r="AC121" s="44">
        <v>0.14711536389999999</v>
      </c>
    </row>
    <row r="122" spans="1:29">
      <c r="A122" s="25">
        <f t="shared" si="0"/>
        <v>118</v>
      </c>
      <c r="B122" s="14">
        <v>0.48558272000000002</v>
      </c>
      <c r="C122" s="14">
        <v>137.5899378</v>
      </c>
      <c r="D122" s="14">
        <v>4.7252653999999998E-2</v>
      </c>
      <c r="E122" s="14">
        <v>0.22122520000000001</v>
      </c>
      <c r="F122" s="14">
        <v>136.90272809999999</v>
      </c>
      <c r="G122" s="14">
        <v>4.8161228E-2</v>
      </c>
      <c r="H122" s="14">
        <v>-1.247783611</v>
      </c>
      <c r="I122" s="14">
        <v>31.185329840000001</v>
      </c>
      <c r="J122" s="14">
        <v>0.17583628400000001</v>
      </c>
      <c r="K122" s="14">
        <v>-0.87266470600000001</v>
      </c>
      <c r="L122" s="14">
        <v>32.037449989999999</v>
      </c>
      <c r="M122" s="14">
        <v>0.193630095</v>
      </c>
      <c r="O122" s="42">
        <v>104</v>
      </c>
      <c r="P122" s="43">
        <v>-0.35210000000000002</v>
      </c>
      <c r="Q122" s="40">
        <v>16.320399999999999</v>
      </c>
      <c r="R122" s="40">
        <v>8.3970000000000003E-2</v>
      </c>
      <c r="S122" s="15">
        <v>-0.38329999999999997</v>
      </c>
      <c r="T122" s="15">
        <v>16.222899999999999</v>
      </c>
      <c r="U122" s="15">
        <v>9.1859999999999997E-2</v>
      </c>
      <c r="V122" s="30"/>
      <c r="W122" s="44">
        <v>141.5</v>
      </c>
      <c r="X122" s="44">
        <v>-2.480514136</v>
      </c>
      <c r="Y122" s="44">
        <v>17.656533894999999</v>
      </c>
      <c r="Z122" s="44">
        <v>0.1304101325</v>
      </c>
      <c r="AA122" s="44">
        <v>-1.988073505</v>
      </c>
      <c r="AB122" s="44">
        <v>17.942271684000001</v>
      </c>
      <c r="AC122" s="44">
        <v>0.1474499668</v>
      </c>
    </row>
    <row r="123" spans="1:29">
      <c r="A123" s="25">
        <f t="shared" si="0"/>
        <v>119</v>
      </c>
      <c r="B123" s="14">
        <v>0.49294718199999998</v>
      </c>
      <c r="C123" s="14">
        <v>138.0032114</v>
      </c>
      <c r="D123" s="14">
        <v>4.7371960999999997E-2</v>
      </c>
      <c r="E123" s="14">
        <v>0.24078054199999999</v>
      </c>
      <c r="F123" s="14">
        <v>137.33328460000001</v>
      </c>
      <c r="G123" s="14">
        <v>4.8337570000000003E-2</v>
      </c>
      <c r="H123" s="14">
        <v>-1.234527763</v>
      </c>
      <c r="I123" s="14">
        <v>31.482253149999998</v>
      </c>
      <c r="J123" s="14">
        <v>0.176871417</v>
      </c>
      <c r="K123" s="14">
        <v>-0.863632768</v>
      </c>
      <c r="L123" s="14">
        <v>32.376486069999999</v>
      </c>
      <c r="M123" s="14">
        <v>0.19443426</v>
      </c>
      <c r="O123" s="42">
        <v>104.5</v>
      </c>
      <c r="P123" s="43">
        <v>-0.35210000000000002</v>
      </c>
      <c r="Q123" s="40">
        <v>16.472799999999999</v>
      </c>
      <c r="R123" s="40">
        <v>8.4250000000000005E-2</v>
      </c>
      <c r="S123" s="15">
        <v>-0.38329999999999997</v>
      </c>
      <c r="T123" s="15">
        <v>16.383700000000001</v>
      </c>
      <c r="U123" s="15">
        <v>9.2030000000000001E-2</v>
      </c>
      <c r="V123" s="30"/>
      <c r="W123" s="44">
        <v>142.5</v>
      </c>
      <c r="X123" s="44">
        <v>-2.4693003309999999</v>
      </c>
      <c r="Y123" s="44">
        <v>17.708918106999999</v>
      </c>
      <c r="Z123" s="44">
        <v>0.13074991320000001</v>
      </c>
      <c r="AA123" s="44">
        <v>-1.983541835</v>
      </c>
      <c r="AB123" s="44">
        <v>17.995305704</v>
      </c>
      <c r="AC123" s="44">
        <v>0.1477690965</v>
      </c>
    </row>
    <row r="124" spans="1:29">
      <c r="A124" s="25">
        <f t="shared" si="0"/>
        <v>120</v>
      </c>
      <c r="B124" s="14">
        <v>0.49965261700000002</v>
      </c>
      <c r="C124" s="14">
        <v>138.4142703</v>
      </c>
      <c r="D124" s="14">
        <v>4.7491194E-2</v>
      </c>
      <c r="E124" s="14">
        <v>0.26188508599999999</v>
      </c>
      <c r="F124" s="14">
        <v>137.76913390000001</v>
      </c>
      <c r="G124" s="14">
        <v>4.8519011000000001E-2</v>
      </c>
      <c r="H124" s="14">
        <v>-1.2208150470000001</v>
      </c>
      <c r="I124" s="14">
        <v>31.783123289999999</v>
      </c>
      <c r="J124" s="14">
        <v>0.177902912</v>
      </c>
      <c r="K124" s="14">
        <v>-0.85503109200000005</v>
      </c>
      <c r="L124" s="14">
        <v>32.718682250000001</v>
      </c>
      <c r="M124" s="14">
        <v>0.19520694799999999</v>
      </c>
      <c r="O124" s="42">
        <v>105</v>
      </c>
      <c r="P124" s="43">
        <v>-0.35210000000000002</v>
      </c>
      <c r="Q124" s="40">
        <v>16.626799999999999</v>
      </c>
      <c r="R124" s="40">
        <v>8.4529999999999994E-2</v>
      </c>
      <c r="S124" s="15">
        <v>-0.38329999999999997</v>
      </c>
      <c r="T124" s="15">
        <v>16.547000000000001</v>
      </c>
      <c r="U124" s="15">
        <v>9.2189999999999994E-2</v>
      </c>
      <c r="V124" s="30"/>
      <c r="W124" s="44">
        <v>143.5</v>
      </c>
      <c r="X124" s="44">
        <v>-2.4582726560000001</v>
      </c>
      <c r="Y124" s="44">
        <v>17.761620938</v>
      </c>
      <c r="Z124" s="44">
        <v>0.13107618670000001</v>
      </c>
      <c r="AA124" s="44">
        <v>-1.9793590409999999</v>
      </c>
      <c r="AB124" s="44">
        <v>18.048382161999999</v>
      </c>
      <c r="AC124" s="44">
        <v>0.14807289060000001</v>
      </c>
    </row>
    <row r="125" spans="1:29">
      <c r="A125" s="25">
        <f t="shared" si="0"/>
        <v>121</v>
      </c>
      <c r="B125" s="14">
        <v>0.50556411499999998</v>
      </c>
      <c r="C125" s="14">
        <v>138.8234114</v>
      </c>
      <c r="D125" s="14">
        <v>4.7610107999999998E-2</v>
      </c>
      <c r="E125" s="14">
        <v>0.28474891899999999</v>
      </c>
      <c r="F125" s="14">
        <v>138.21115520000001</v>
      </c>
      <c r="G125" s="14">
        <v>4.8704503000000003E-2</v>
      </c>
      <c r="H125" s="14">
        <v>-1.2066884069999999</v>
      </c>
      <c r="I125" s="14">
        <v>32.087990619999999</v>
      </c>
      <c r="J125" s="14">
        <v>0.17892874</v>
      </c>
      <c r="K125" s="14">
        <v>-0.84687280499999995</v>
      </c>
      <c r="L125" s="14">
        <v>33.063923180000003</v>
      </c>
      <c r="M125" s="14">
        <v>0.19594700800000001</v>
      </c>
      <c r="O125" s="42">
        <v>105.5</v>
      </c>
      <c r="P125" s="43">
        <v>-0.35210000000000002</v>
      </c>
      <c r="Q125" s="40">
        <v>16.782599999999999</v>
      </c>
      <c r="R125" s="40">
        <v>8.4809999999999997E-2</v>
      </c>
      <c r="S125" s="15">
        <v>-0.38329999999999997</v>
      </c>
      <c r="T125" s="15">
        <v>16.712900000000001</v>
      </c>
      <c r="U125" s="15">
        <v>9.2359999999999998E-2</v>
      </c>
      <c r="V125" s="30"/>
      <c r="W125" s="44">
        <v>144.5</v>
      </c>
      <c r="X125" s="44">
        <v>-2.4474261130000001</v>
      </c>
      <c r="Y125" s="44">
        <v>17.814633585999999</v>
      </c>
      <c r="Z125" s="44">
        <v>0.13138904230000001</v>
      </c>
      <c r="AA125" s="44">
        <v>-1.9755211559999999</v>
      </c>
      <c r="AB125" s="44">
        <v>18.101488035999999</v>
      </c>
      <c r="AC125" s="44">
        <v>0.14836149539999999</v>
      </c>
    </row>
    <row r="126" spans="1:29">
      <c r="A126" s="25">
        <f t="shared" si="0"/>
        <v>122</v>
      </c>
      <c r="B126" s="14">
        <v>0.51055904699999999</v>
      </c>
      <c r="C126" s="14">
        <v>139.2309592</v>
      </c>
      <c r="D126" s="14">
        <v>4.7728462999999999E-2</v>
      </c>
      <c r="E126" s="14">
        <v>0.30957773300000002</v>
      </c>
      <c r="F126" s="14">
        <v>138.66022280000001</v>
      </c>
      <c r="G126" s="14">
        <v>4.8892759000000001E-2</v>
      </c>
      <c r="H126" s="14">
        <v>-1.1921901500000001</v>
      </c>
      <c r="I126" s="14">
        <v>32.396903129999998</v>
      </c>
      <c r="J126" s="14">
        <v>0.17994683</v>
      </c>
      <c r="K126" s="14">
        <v>-0.83917022399999996</v>
      </c>
      <c r="L126" s="14">
        <v>33.412084700000001</v>
      </c>
      <c r="M126" s="14">
        <v>0.196653365</v>
      </c>
      <c r="O126" s="42">
        <v>106</v>
      </c>
      <c r="P126" s="43">
        <v>-0.35210000000000002</v>
      </c>
      <c r="Q126" s="40">
        <v>16.940100000000001</v>
      </c>
      <c r="R126" s="40">
        <v>8.5099999999999995E-2</v>
      </c>
      <c r="S126" s="15">
        <v>-0.38329999999999997</v>
      </c>
      <c r="T126" s="15">
        <v>16.881399999999999</v>
      </c>
      <c r="U126" s="15">
        <v>9.2539999999999997E-2</v>
      </c>
      <c r="V126" s="30"/>
      <c r="W126" s="44">
        <v>145.5</v>
      </c>
      <c r="X126" s="44">
        <v>-2.4367555950000002</v>
      </c>
      <c r="Y126" s="44">
        <v>17.867947289</v>
      </c>
      <c r="Z126" s="44">
        <v>0.13168857910000001</v>
      </c>
      <c r="AA126" s="44">
        <v>-1.972024258</v>
      </c>
      <c r="AB126" s="44">
        <v>18.154610393999999</v>
      </c>
      <c r="AC126" s="44">
        <v>0.14863506679999999</v>
      </c>
    </row>
    <row r="127" spans="1:29">
      <c r="A127" s="25">
        <f t="shared" si="0"/>
        <v>123</v>
      </c>
      <c r="B127" s="14">
        <v>0.51452890299999998</v>
      </c>
      <c r="C127" s="14">
        <v>139.63726629999999</v>
      </c>
      <c r="D127" s="14">
        <v>4.7846029999999998E-2</v>
      </c>
      <c r="E127" s="14">
        <v>0.33656604800000001</v>
      </c>
      <c r="F127" s="14">
        <v>139.1171933</v>
      </c>
      <c r="G127" s="14">
        <v>4.9082239E-2</v>
      </c>
      <c r="H127" s="14">
        <v>-1.1773617860000001</v>
      </c>
      <c r="I127" s="14">
        <v>32.709906199999999</v>
      </c>
      <c r="J127" s="14">
        <v>0.18095507799999999</v>
      </c>
      <c r="K127" s="14">
        <v>-0.83193490299999995</v>
      </c>
      <c r="L127" s="14">
        <v>33.763034019999999</v>
      </c>
      <c r="M127" s="14">
        <v>0.19732502299999999</v>
      </c>
      <c r="O127" s="42">
        <v>106.5</v>
      </c>
      <c r="P127" s="43">
        <v>-0.35210000000000002</v>
      </c>
      <c r="Q127" s="40">
        <v>17.099499999999999</v>
      </c>
      <c r="R127" s="40">
        <v>8.5389999999999994E-2</v>
      </c>
      <c r="S127" s="15">
        <v>-0.38329999999999997</v>
      </c>
      <c r="T127" s="15">
        <v>17.052700000000002</v>
      </c>
      <c r="U127" s="15">
        <v>9.2710000000000001E-2</v>
      </c>
      <c r="V127" s="30"/>
      <c r="W127" s="44">
        <v>146.5</v>
      </c>
      <c r="X127" s="44">
        <v>-2.4262558869999999</v>
      </c>
      <c r="Y127" s="44">
        <v>17.921553320000001</v>
      </c>
      <c r="Z127" s="44">
        <v>0.13197490519999999</v>
      </c>
      <c r="AA127" s="44">
        <v>-1.968864465</v>
      </c>
      <c r="AB127" s="44">
        <v>18.207736386000001</v>
      </c>
      <c r="AC127" s="44">
        <v>0.14889376939999999</v>
      </c>
    </row>
    <row r="128" spans="1:29">
      <c r="A128" s="25">
        <f t="shared" si="0"/>
        <v>124</v>
      </c>
      <c r="B128" s="14">
        <v>0.51738117699999997</v>
      </c>
      <c r="C128" s="14">
        <v>140.04271399999999</v>
      </c>
      <c r="D128" s="14">
        <v>4.7962591999999998E-2</v>
      </c>
      <c r="E128" s="14">
        <v>0.36588971100000001</v>
      </c>
      <c r="F128" s="14">
        <v>139.5828898</v>
      </c>
      <c r="G128" s="14">
        <v>4.9271137E-2</v>
      </c>
      <c r="H128" s="14">
        <v>-1.1622438939999999</v>
      </c>
      <c r="I128" s="14">
        <v>33.027042440000002</v>
      </c>
      <c r="J128" s="14">
        <v>0.18195136100000001</v>
      </c>
      <c r="K128" s="14">
        <v>-0.82517768800000002</v>
      </c>
      <c r="L128" s="14">
        <v>34.1166299</v>
      </c>
      <c r="M128" s="14">
        <v>0.19796106499999999</v>
      </c>
      <c r="O128" s="42">
        <v>107</v>
      </c>
      <c r="P128" s="43">
        <v>-0.35210000000000002</v>
      </c>
      <c r="Q128" s="40">
        <v>17.2607</v>
      </c>
      <c r="R128" s="40">
        <v>8.5680000000000006E-2</v>
      </c>
      <c r="S128" s="15">
        <v>-0.38329999999999997</v>
      </c>
      <c r="T128" s="15">
        <v>17.226900000000001</v>
      </c>
      <c r="U128" s="15">
        <v>9.289E-2</v>
      </c>
      <c r="V128" s="30"/>
      <c r="W128" s="44">
        <v>147.5</v>
      </c>
      <c r="X128" s="44">
        <v>-2.4159216890000001</v>
      </c>
      <c r="Y128" s="44">
        <v>17.975442992000001</v>
      </c>
      <c r="Z128" s="44">
        <v>0.13224813769999999</v>
      </c>
      <c r="AA128" s="44">
        <v>-1.9660379379999999</v>
      </c>
      <c r="AB128" s="44">
        <v>18.260853253000001</v>
      </c>
      <c r="AC128" s="44">
        <v>0.14913777640000001</v>
      </c>
    </row>
    <row r="129" spans="1:29">
      <c r="A129" s="25">
        <f t="shared" si="0"/>
        <v>125</v>
      </c>
      <c r="B129" s="14">
        <v>0.51904128500000002</v>
      </c>
      <c r="C129" s="14">
        <v>140.44771270000001</v>
      </c>
      <c r="D129" s="14">
        <v>4.8077941999999999E-2</v>
      </c>
      <c r="E129" s="14">
        <v>0.397699038</v>
      </c>
      <c r="F129" s="14">
        <v>140.05808479999999</v>
      </c>
      <c r="G129" s="14">
        <v>4.9457371E-2</v>
      </c>
      <c r="H129" s="14">
        <v>-1.1468760069999999</v>
      </c>
      <c r="I129" s="14">
        <v>33.348351479999998</v>
      </c>
      <c r="J129" s="14">
        <v>0.18293353700000001</v>
      </c>
      <c r="K129" s="14">
        <v>-0.81890875799999996</v>
      </c>
      <c r="L129" s="14">
        <v>34.472722830000002</v>
      </c>
      <c r="M129" s="14">
        <v>0.198560655</v>
      </c>
      <c r="O129" s="42">
        <v>107.5</v>
      </c>
      <c r="P129" s="43">
        <v>-0.35210000000000002</v>
      </c>
      <c r="Q129" s="40">
        <v>17.4237</v>
      </c>
      <c r="R129" s="40">
        <v>8.5989999999999997E-2</v>
      </c>
      <c r="S129" s="15">
        <v>-0.38329999999999997</v>
      </c>
      <c r="T129" s="15">
        <v>17.4039</v>
      </c>
      <c r="U129" s="15">
        <v>9.307E-2</v>
      </c>
      <c r="V129" s="30"/>
      <c r="W129" s="44">
        <v>148.5</v>
      </c>
      <c r="X129" s="44">
        <v>-2.405747619</v>
      </c>
      <c r="Y129" s="44">
        <v>18.029607652999999</v>
      </c>
      <c r="Z129" s="44">
        <v>0.13250840259999999</v>
      </c>
      <c r="AA129" s="44">
        <v>-1.963540872</v>
      </c>
      <c r="AB129" s="44">
        <v>18.313948323999998</v>
      </c>
      <c r="AC129" s="44">
        <v>0.14936726950000001</v>
      </c>
    </row>
    <row r="130" spans="1:29">
      <c r="A130" s="25">
        <f t="shared" ref="A130:A193" si="1">A129+1</f>
        <v>126</v>
      </c>
      <c r="B130" s="14">
        <v>0.51945452400000003</v>
      </c>
      <c r="C130" s="14">
        <v>140.85270220000001</v>
      </c>
      <c r="D130" s="14">
        <v>4.8191889000000002E-2</v>
      </c>
      <c r="E130" s="14">
        <v>0.43210440900000002</v>
      </c>
      <c r="F130" s="14">
        <v>140.54347870000001</v>
      </c>
      <c r="G130" s="14">
        <v>4.9638596E-2</v>
      </c>
      <c r="H130" s="14">
        <v>-1.1312965239999999</v>
      </c>
      <c r="I130" s="14">
        <v>33.67386973</v>
      </c>
      <c r="J130" s="14">
        <v>0.18389946500000001</v>
      </c>
      <c r="K130" s="14">
        <v>-0.813137675</v>
      </c>
      <c r="L130" s="14">
        <v>34.831155240000001</v>
      </c>
      <c r="M130" s="14">
        <v>0.199123037</v>
      </c>
      <c r="O130" s="42">
        <v>108</v>
      </c>
      <c r="P130" s="43">
        <v>-0.35210000000000002</v>
      </c>
      <c r="Q130" s="40">
        <v>17.5885</v>
      </c>
      <c r="R130" s="40">
        <v>8.6290000000000006E-2</v>
      </c>
      <c r="S130" s="15">
        <v>-0.38329999999999997</v>
      </c>
      <c r="T130" s="15">
        <v>17.5839</v>
      </c>
      <c r="U130" s="15">
        <v>9.3259999999999996E-2</v>
      </c>
      <c r="V130" s="30"/>
      <c r="W130" s="44">
        <v>149.5</v>
      </c>
      <c r="X130" s="44">
        <v>-2.3957282329999998</v>
      </c>
      <c r="Y130" s="44">
        <v>18.084038683999999</v>
      </c>
      <c r="Z130" s="44">
        <v>0.13275583429999999</v>
      </c>
      <c r="AA130" s="44">
        <v>-1.9613694989999999</v>
      </c>
      <c r="AB130" s="44">
        <v>18.367009017000001</v>
      </c>
      <c r="AC130" s="44">
        <v>0.14958243860000001</v>
      </c>
    </row>
    <row r="131" spans="1:29">
      <c r="A131" s="25">
        <f t="shared" si="1"/>
        <v>127</v>
      </c>
      <c r="B131" s="14">
        <v>0.51858807200000001</v>
      </c>
      <c r="C131" s="14">
        <v>141.2581515</v>
      </c>
      <c r="D131" s="14">
        <v>4.8304259000000002E-2</v>
      </c>
      <c r="E131" s="14">
        <v>0.46917993000000002</v>
      </c>
      <c r="F131" s="14">
        <v>141.03968320000001</v>
      </c>
      <c r="G131" s="14">
        <v>4.9812202999999999E-2</v>
      </c>
      <c r="H131" s="14">
        <v>-1.1155426340000001</v>
      </c>
      <c r="I131" s="14">
        <v>34.003630170000001</v>
      </c>
      <c r="J131" s="14">
        <v>0.18484700600000001</v>
      </c>
      <c r="K131" s="14">
        <v>-0.80787343300000003</v>
      </c>
      <c r="L131" s="14">
        <v>35.191761769999999</v>
      </c>
      <c r="M131" s="14">
        <v>0.19964753800000001</v>
      </c>
      <c r="O131" s="42">
        <v>108.5</v>
      </c>
      <c r="P131" s="43">
        <v>-0.35210000000000002</v>
      </c>
      <c r="Q131" s="40">
        <v>17.755299999999998</v>
      </c>
      <c r="R131" s="40">
        <v>8.6599999999999996E-2</v>
      </c>
      <c r="S131" s="15">
        <v>-0.38329999999999997</v>
      </c>
      <c r="T131" s="15">
        <v>17.7668</v>
      </c>
      <c r="U131" s="15">
        <v>9.3439999999999995E-2</v>
      </c>
      <c r="V131" s="30"/>
      <c r="W131" s="44">
        <v>150.5</v>
      </c>
      <c r="X131" s="44">
        <v>-2.385858029</v>
      </c>
      <c r="Y131" s="44">
        <v>18.138727501000002</v>
      </c>
      <c r="Z131" s="44">
        <v>0.13299057519999999</v>
      </c>
      <c r="AA131" s="44">
        <v>-1.959520079</v>
      </c>
      <c r="AB131" s="44">
        <v>18.420022839000001</v>
      </c>
      <c r="AC131" s="44">
        <v>0.14978348159999999</v>
      </c>
    </row>
    <row r="132" spans="1:29">
      <c r="A132" s="25">
        <f t="shared" si="1"/>
        <v>128</v>
      </c>
      <c r="B132" s="14">
        <v>0.51643300400000003</v>
      </c>
      <c r="C132" s="14">
        <v>141.66455920000001</v>
      </c>
      <c r="D132" s="14">
        <v>4.8414893000000001E-2</v>
      </c>
      <c r="E132" s="14">
        <v>0.508943272</v>
      </c>
      <c r="F132" s="14">
        <v>141.54719449999999</v>
      </c>
      <c r="G132" s="14">
        <v>4.9975354999999999E-2</v>
      </c>
      <c r="H132" s="14">
        <v>-1.0996502669999999</v>
      </c>
      <c r="I132" s="14">
        <v>34.33766207</v>
      </c>
      <c r="J132" s="14">
        <v>0.185774041</v>
      </c>
      <c r="K132" s="14">
        <v>-0.80312261299999999</v>
      </c>
      <c r="L132" s="14">
        <v>35.554371760000002</v>
      </c>
      <c r="M132" s="14">
        <v>0.200133598</v>
      </c>
      <c r="O132" s="42">
        <v>109</v>
      </c>
      <c r="P132" s="43">
        <v>-0.35210000000000002</v>
      </c>
      <c r="Q132" s="40">
        <v>17.924199999999999</v>
      </c>
      <c r="R132" s="40">
        <v>8.6910000000000001E-2</v>
      </c>
      <c r="S132" s="15">
        <v>-0.38329999999999997</v>
      </c>
      <c r="T132" s="15">
        <v>17.9526</v>
      </c>
      <c r="U132" s="15">
        <v>9.3630000000000005E-2</v>
      </c>
      <c r="V132" s="30"/>
      <c r="W132" s="44">
        <v>151.5</v>
      </c>
      <c r="X132" s="44">
        <v>-2.3761314589999998</v>
      </c>
      <c r="Y132" s="44">
        <v>18.193665551999999</v>
      </c>
      <c r="Z132" s="44">
        <v>0.133212776</v>
      </c>
      <c r="AA132" s="44">
        <v>-1.9579888999999999</v>
      </c>
      <c r="AB132" s="44">
        <v>18.472977388</v>
      </c>
      <c r="AC132" s="44">
        <v>0.1499706043</v>
      </c>
    </row>
    <row r="133" spans="1:29">
      <c r="A133" s="25">
        <f t="shared" si="1"/>
        <v>129</v>
      </c>
      <c r="B133" s="14">
        <v>0.51300631200000002</v>
      </c>
      <c r="C133" s="14">
        <v>142.072452</v>
      </c>
      <c r="D133" s="14">
        <v>4.8523648000000003E-2</v>
      </c>
      <c r="E133" s="14">
        <v>0.55135427699999995</v>
      </c>
      <c r="F133" s="14">
        <v>142.06637309999999</v>
      </c>
      <c r="G133" s="14">
        <v>5.0125011999999997E-2</v>
      </c>
      <c r="H133" s="14">
        <v>-1.083654055</v>
      </c>
      <c r="I133" s="14">
        <v>34.675990759999998</v>
      </c>
      <c r="J133" s="14">
        <v>0.18667847000000001</v>
      </c>
      <c r="K133" s="14">
        <v>-0.79889770999999998</v>
      </c>
      <c r="L133" s="14">
        <v>35.918799759999999</v>
      </c>
      <c r="M133" s="14">
        <v>0.20058061799999999</v>
      </c>
      <c r="O133" s="42">
        <v>109.5</v>
      </c>
      <c r="P133" s="43">
        <v>-0.35210000000000002</v>
      </c>
      <c r="Q133" s="40">
        <v>18.095400000000001</v>
      </c>
      <c r="R133" s="40">
        <v>8.7230000000000002E-2</v>
      </c>
      <c r="S133" s="15">
        <v>-0.38329999999999997</v>
      </c>
      <c r="T133" s="15">
        <v>18.141200000000001</v>
      </c>
      <c r="U133" s="15">
        <v>9.3820000000000001E-2</v>
      </c>
      <c r="V133" s="30"/>
      <c r="W133" s="44">
        <v>152.5</v>
      </c>
      <c r="X133" s="44">
        <v>-2.3665429420000001</v>
      </c>
      <c r="Y133" s="44">
        <v>18.248844313999999</v>
      </c>
      <c r="Z133" s="44">
        <v>0.13342259479999999</v>
      </c>
      <c r="AA133" s="44">
        <v>-1.956772271</v>
      </c>
      <c r="AB133" s="44">
        <v>18.525860351999999</v>
      </c>
      <c r="AC133" s="44">
        <v>0.1501440201</v>
      </c>
    </row>
    <row r="134" spans="1:29">
      <c r="A134" s="25">
        <f t="shared" si="1"/>
        <v>130</v>
      </c>
      <c r="B134" s="14">
        <v>0.50835290099999997</v>
      </c>
      <c r="C134" s="14">
        <v>142.48238520000001</v>
      </c>
      <c r="D134" s="14">
        <v>4.8630402000000003E-2</v>
      </c>
      <c r="E134" s="14">
        <v>0.59630736299999998</v>
      </c>
      <c r="F134" s="14">
        <v>142.59742</v>
      </c>
      <c r="G134" s="14">
        <v>5.0257992000000001E-2</v>
      </c>
      <c r="H134" s="14">
        <v>-1.0675873140000001</v>
      </c>
      <c r="I134" s="14">
        <v>35.018637320000003</v>
      </c>
      <c r="J134" s="14">
        <v>0.18755822899999999</v>
      </c>
      <c r="K134" s="14">
        <v>-0.79520349899999998</v>
      </c>
      <c r="L134" s="14">
        <v>36.284861939999999</v>
      </c>
      <c r="M134" s="14">
        <v>0.200988216</v>
      </c>
      <c r="O134" s="42">
        <v>110</v>
      </c>
      <c r="P134" s="43">
        <v>-0.35210000000000002</v>
      </c>
      <c r="Q134" s="40">
        <v>18.268899999999999</v>
      </c>
      <c r="R134" s="40">
        <v>8.7550000000000003E-2</v>
      </c>
      <c r="S134" s="15">
        <v>-0.38329999999999997</v>
      </c>
      <c r="T134" s="15">
        <v>18.3324</v>
      </c>
      <c r="U134" s="15">
        <v>9.4009999999999996E-2</v>
      </c>
      <c r="V134" s="30"/>
      <c r="W134" s="44">
        <v>153.5</v>
      </c>
      <c r="X134" s="44">
        <v>-2.3570868709999999</v>
      </c>
      <c r="Y134" s="44">
        <v>18.304255296000001</v>
      </c>
      <c r="Z134" s="44">
        <v>0.13362019729999999</v>
      </c>
      <c r="AA134" s="44">
        <v>-1.9558665200000001</v>
      </c>
      <c r="AB134" s="44">
        <v>18.578659513000002</v>
      </c>
      <c r="AC134" s="44">
        <v>0.1503039498</v>
      </c>
    </row>
    <row r="135" spans="1:29">
      <c r="A135" s="25">
        <f t="shared" si="1"/>
        <v>131</v>
      </c>
      <c r="B135" s="14">
        <v>0.50254750199999998</v>
      </c>
      <c r="C135" s="14">
        <v>142.8949403</v>
      </c>
      <c r="D135" s="14">
        <v>4.8735050000000002E-2</v>
      </c>
      <c r="E135" s="14">
        <v>0.64362654200000002</v>
      </c>
      <c r="F135" s="14">
        <v>143.14035530000001</v>
      </c>
      <c r="G135" s="14">
        <v>5.0371024E-2</v>
      </c>
      <c r="H135" s="14">
        <v>-1.0514829720000001</v>
      </c>
      <c r="I135" s="14">
        <v>35.365617370000002</v>
      </c>
      <c r="J135" s="14">
        <v>0.18841127999999999</v>
      </c>
      <c r="K135" s="14">
        <v>-0.79204795900000002</v>
      </c>
      <c r="L135" s="14">
        <v>36.652363649999998</v>
      </c>
      <c r="M135" s="14">
        <v>0.201356017</v>
      </c>
      <c r="Q135" s="32"/>
      <c r="R135" s="32"/>
      <c r="W135" s="44">
        <v>154.5</v>
      </c>
      <c r="X135" s="44">
        <v>-2.3477576249999998</v>
      </c>
      <c r="Y135" s="44">
        <v>18.359890033999999</v>
      </c>
      <c r="Z135" s="44">
        <v>0.13380575629999999</v>
      </c>
      <c r="AA135" s="44">
        <v>-1.955267984</v>
      </c>
      <c r="AB135" s="44">
        <v>18.631362745000001</v>
      </c>
      <c r="AC135" s="44">
        <v>0.15045062140000001</v>
      </c>
    </row>
    <row r="136" spans="1:29">
      <c r="A136" s="25">
        <f t="shared" si="1"/>
        <v>132</v>
      </c>
      <c r="B136" s="14">
        <v>0.49569645400000001</v>
      </c>
      <c r="C136" s="14">
        <v>143.31072409999999</v>
      </c>
      <c r="D136" s="14">
        <v>4.8837503999999997E-2</v>
      </c>
      <c r="E136" s="14">
        <v>0.69306217299999995</v>
      </c>
      <c r="F136" s="14">
        <v>143.69499809999999</v>
      </c>
      <c r="G136" s="14">
        <v>5.0460835000000002E-2</v>
      </c>
      <c r="H136" s="14">
        <v>-1.0353673210000001</v>
      </c>
      <c r="I136" s="14">
        <v>35.716947230000002</v>
      </c>
      <c r="J136" s="14">
        <v>0.18923573799999999</v>
      </c>
      <c r="K136" s="14">
        <v>-0.78943527400000002</v>
      </c>
      <c r="L136" s="14">
        <v>37.021108179999999</v>
      </c>
      <c r="M136" s="14">
        <v>0.201683791</v>
      </c>
      <c r="Q136" s="32"/>
      <c r="R136" s="32"/>
      <c r="W136" s="44">
        <v>155.5</v>
      </c>
      <c r="X136" s="44">
        <v>-2.3385495760000001</v>
      </c>
      <c r="Y136" s="44">
        <v>18.415740092</v>
      </c>
      <c r="Z136" s="44">
        <v>0.13397945180000001</v>
      </c>
      <c r="AA136" s="44">
        <v>-1.9549730110000001</v>
      </c>
      <c r="AB136" s="44">
        <v>18.683958013000002</v>
      </c>
      <c r="AC136" s="44">
        <v>0.15058427020000001</v>
      </c>
    </row>
    <row r="137" spans="1:29">
      <c r="A137" s="25">
        <f t="shared" si="1"/>
        <v>133</v>
      </c>
      <c r="B137" s="14">
        <v>0.48793927500000001</v>
      </c>
      <c r="C137" s="14">
        <v>143.73036629999999</v>
      </c>
      <c r="D137" s="14">
        <v>4.8937693999999997E-2</v>
      </c>
      <c r="E137" s="14">
        <v>0.74428975200000003</v>
      </c>
      <c r="F137" s="14">
        <v>144.2609497</v>
      </c>
      <c r="G137" s="14">
        <v>5.0524236E-2</v>
      </c>
      <c r="H137" s="14">
        <v>-1.0192772990000001</v>
      </c>
      <c r="I137" s="14">
        <v>36.072625690000002</v>
      </c>
      <c r="J137" s="14">
        <v>0.19002954499999999</v>
      </c>
      <c r="K137" s="14">
        <v>-0.78737443299999998</v>
      </c>
      <c r="L137" s="14">
        <v>37.390886680000001</v>
      </c>
      <c r="M137" s="14">
        <v>0.201971282</v>
      </c>
      <c r="Q137" s="32"/>
      <c r="R137" s="32"/>
      <c r="W137" s="44">
        <v>156.5</v>
      </c>
      <c r="X137" s="44">
        <v>-2.3294570999999999</v>
      </c>
      <c r="Y137" s="44">
        <v>18.471797059</v>
      </c>
      <c r="Z137" s="44">
        <v>0.13414147030000001</v>
      </c>
      <c r="AA137" s="44">
        <v>-1.9549779469999999</v>
      </c>
      <c r="AB137" s="44">
        <v>18.736433381000001</v>
      </c>
      <c r="AC137" s="44">
        <v>0.15070513839999999</v>
      </c>
    </row>
    <row r="138" spans="1:29">
      <c r="A138" s="25">
        <f t="shared" si="1"/>
        <v>134</v>
      </c>
      <c r="B138" s="14">
        <v>0.47944992400000003</v>
      </c>
      <c r="C138" s="14">
        <v>144.15451669999999</v>
      </c>
      <c r="D138" s="14">
        <v>4.9035563999999997E-2</v>
      </c>
      <c r="E138" s="14">
        <v>0.79691098000000005</v>
      </c>
      <c r="F138" s="14">
        <v>144.83758090000001</v>
      </c>
      <c r="G138" s="14">
        <v>5.0558223999999999E-2</v>
      </c>
      <c r="H138" s="14">
        <v>-1.003235326</v>
      </c>
      <c r="I138" s="14">
        <v>36.432659960000002</v>
      </c>
      <c r="J138" s="14">
        <v>0.190790973</v>
      </c>
      <c r="K138" s="14">
        <v>-0.78587069499999995</v>
      </c>
      <c r="L138" s="14">
        <v>37.761489050000002</v>
      </c>
      <c r="M138" s="14">
        <v>0.20221837500000001</v>
      </c>
      <c r="Q138" s="32"/>
      <c r="R138" s="32"/>
      <c r="W138" s="44">
        <v>157.5</v>
      </c>
      <c r="X138" s="44">
        <v>-2.320474586</v>
      </c>
      <c r="Y138" s="44">
        <v>18.528052549000002</v>
      </c>
      <c r="Z138" s="44">
        <v>0.1342920051</v>
      </c>
      <c r="AA138" s="44">
        <v>-1.9552791359999999</v>
      </c>
      <c r="AB138" s="44">
        <v>18.788777004</v>
      </c>
      <c r="AC138" s="44">
        <v>0.15081347480000001</v>
      </c>
    </row>
    <row r="139" spans="1:29">
      <c r="A139" s="25">
        <f t="shared" si="1"/>
        <v>135</v>
      </c>
      <c r="B139" s="14">
        <v>0.47043765199999998</v>
      </c>
      <c r="C139" s="14">
        <v>144.58384140000001</v>
      </c>
      <c r="D139" s="14">
        <v>4.9131072999999997E-2</v>
      </c>
      <c r="E139" s="14">
        <v>0.85045727999999998</v>
      </c>
      <c r="F139" s="14">
        <v>145.4240246</v>
      </c>
      <c r="G139" s="14">
        <v>5.0560082999999999E-2</v>
      </c>
      <c r="H139" s="14">
        <v>-0.987269866</v>
      </c>
      <c r="I139" s="14">
        <v>36.79704392</v>
      </c>
      <c r="J139" s="14">
        <v>0.19151822399999999</v>
      </c>
      <c r="K139" s="14">
        <v>-0.78492989300000005</v>
      </c>
      <c r="L139" s="14">
        <v>38.132699100000004</v>
      </c>
      <c r="M139" s="14">
        <v>0.20242500599999999</v>
      </c>
      <c r="Q139" s="32"/>
      <c r="R139" s="32"/>
      <c r="W139" s="44">
        <v>158.5</v>
      </c>
      <c r="X139" s="44">
        <v>-2.3115964459999998</v>
      </c>
      <c r="Y139" s="44">
        <v>18.584498198999999</v>
      </c>
      <c r="Z139" s="44">
        <v>0.13443125550000001</v>
      </c>
      <c r="AA139" s="44">
        <v>-1.955872909</v>
      </c>
      <c r="AB139" s="44">
        <v>18.840977133999999</v>
      </c>
      <c r="AC139" s="44">
        <v>0.1509095352</v>
      </c>
    </row>
    <row r="140" spans="1:29">
      <c r="A140" s="25">
        <f t="shared" si="1"/>
        <v>136</v>
      </c>
      <c r="B140" s="14">
        <v>0.46114730500000001</v>
      </c>
      <c r="C140" s="14">
        <v>145.0190192</v>
      </c>
      <c r="D140" s="14">
        <v>4.9224189000000002E-2</v>
      </c>
      <c r="E140" s="14">
        <v>0.90439587099999996</v>
      </c>
      <c r="F140" s="14">
        <v>146.0191748</v>
      </c>
      <c r="G140" s="14">
        <v>5.0527493999999999E-2</v>
      </c>
      <c r="H140" s="14">
        <v>-0.97140660899999998</v>
      </c>
      <c r="I140" s="14">
        <v>37.165767099999997</v>
      </c>
      <c r="J140" s="14">
        <v>0.192209619</v>
      </c>
      <c r="K140" s="14">
        <v>-0.78455760500000005</v>
      </c>
      <c r="L140" s="14">
        <v>38.504296029999999</v>
      </c>
      <c r="M140" s="14">
        <v>0.20259118300000001</v>
      </c>
      <c r="Q140" s="32"/>
      <c r="R140" s="32"/>
      <c r="W140" s="44">
        <v>159.5</v>
      </c>
      <c r="X140" s="44">
        <v>-2.3028171240000002</v>
      </c>
      <c r="Y140" s="44">
        <v>18.641125665000001</v>
      </c>
      <c r="Z140" s="44">
        <v>0.13455942700000001</v>
      </c>
      <c r="AA140" s="44">
        <v>-1.956755579</v>
      </c>
      <c r="AB140" s="44">
        <v>18.893022121000001</v>
      </c>
      <c r="AC140" s="44">
        <v>0.1509935818</v>
      </c>
    </row>
    <row r="141" spans="1:29">
      <c r="A141" s="25">
        <f t="shared" si="1"/>
        <v>137</v>
      </c>
      <c r="B141" s="14">
        <v>0.45185894599999998</v>
      </c>
      <c r="C141" s="14">
        <v>145.4607359</v>
      </c>
      <c r="D141" s="14">
        <v>4.9314887000000002E-2</v>
      </c>
      <c r="E141" s="14">
        <v>0.958138449</v>
      </c>
      <c r="F141" s="14">
        <v>146.621692</v>
      </c>
      <c r="G141" s="14">
        <v>5.0458634000000002E-2</v>
      </c>
      <c r="H141" s="14">
        <v>-0.95567010699999999</v>
      </c>
      <c r="I141" s="14">
        <v>37.538812679999999</v>
      </c>
      <c r="J141" s="14">
        <v>0.19286356900000001</v>
      </c>
      <c r="K141" s="14">
        <v>-0.78475916999999995</v>
      </c>
      <c r="L141" s="14">
        <v>38.876054889999999</v>
      </c>
      <c r="M141" s="14">
        <v>0.20271697999999999</v>
      </c>
      <c r="Q141" s="32"/>
      <c r="R141" s="32"/>
      <c r="W141" s="44">
        <v>160.5</v>
      </c>
      <c r="X141" s="44">
        <v>-2.2941311070000001</v>
      </c>
      <c r="Y141" s="44">
        <v>18.697926627000001</v>
      </c>
      <c r="Z141" s="44">
        <v>0.1346767311</v>
      </c>
      <c r="AA141" s="44">
        <v>-1.957923436</v>
      </c>
      <c r="AB141" s="44">
        <v>18.944900410999999</v>
      </c>
      <c r="AC141" s="44">
        <v>0.1510658829</v>
      </c>
    </row>
    <row r="142" spans="1:29">
      <c r="A142" s="25">
        <f t="shared" si="1"/>
        <v>138</v>
      </c>
      <c r="B142" s="14">
        <v>0.44288666100000001</v>
      </c>
      <c r="C142" s="14">
        <v>145.90967839999999</v>
      </c>
      <c r="D142" s="14">
        <v>4.9403145000000002E-2</v>
      </c>
      <c r="E142" s="14">
        <v>1.011054559</v>
      </c>
      <c r="F142" s="14">
        <v>147.23001769999999</v>
      </c>
      <c r="G142" s="14">
        <v>5.0352268999999998E-2</v>
      </c>
      <c r="H142" s="14">
        <v>-0.94008383399999995</v>
      </c>
      <c r="I142" s="14">
        <v>37.916157210000001</v>
      </c>
      <c r="J142" s="14">
        <v>0.19347858200000001</v>
      </c>
      <c r="K142" s="14">
        <v>-0.78553970299999998</v>
      </c>
      <c r="L142" s="14">
        <v>39.247747070000003</v>
      </c>
      <c r="M142" s="14">
        <v>0.20280253500000001</v>
      </c>
      <c r="Q142" s="32"/>
      <c r="R142" s="32"/>
      <c r="W142" s="44">
        <v>161.5</v>
      </c>
      <c r="X142" s="44">
        <v>-2.2855329329999998</v>
      </c>
      <c r="Y142" s="44">
        <v>18.754892780999999</v>
      </c>
      <c r="Z142" s="44">
        <v>0.1347833849</v>
      </c>
      <c r="AA142" s="44">
        <v>-1.959372737</v>
      </c>
      <c r="AB142" s="44">
        <v>18.996600549</v>
      </c>
      <c r="AC142" s="44">
        <v>0.15112671359999999</v>
      </c>
    </row>
    <row r="143" spans="1:29">
      <c r="A143" s="25">
        <f t="shared" si="1"/>
        <v>139</v>
      </c>
      <c r="B143" s="14">
        <v>0.43457638500000001</v>
      </c>
      <c r="C143" s="14">
        <v>146.3665278</v>
      </c>
      <c r="D143" s="14">
        <v>4.9488933999999998E-2</v>
      </c>
      <c r="E143" s="14">
        <v>1.0624745680000001</v>
      </c>
      <c r="F143" s="14">
        <v>147.8423918</v>
      </c>
      <c r="G143" s="14">
        <v>5.0207824999999998E-2</v>
      </c>
      <c r="H143" s="14">
        <v>-0.92467024399999997</v>
      </c>
      <c r="I143" s="14">
        <v>38.297770300000003</v>
      </c>
      <c r="J143" s="14">
        <v>0.194053274</v>
      </c>
      <c r="K143" s="14">
        <v>-0.78690410200000005</v>
      </c>
      <c r="L143" s="14">
        <v>39.619140760000001</v>
      </c>
      <c r="M143" s="14">
        <v>0.202848049</v>
      </c>
      <c r="Q143" s="32"/>
      <c r="R143" s="32"/>
      <c r="W143" s="44">
        <v>162.5</v>
      </c>
      <c r="X143" s="44">
        <v>-2.277017201</v>
      </c>
      <c r="Y143" s="44">
        <v>18.812015839000001</v>
      </c>
      <c r="Z143" s="44">
        <v>0.13487961070000001</v>
      </c>
      <c r="AA143" s="44">
        <v>-1.9610996999999999</v>
      </c>
      <c r="AB143" s="44">
        <v>19.048111178999999</v>
      </c>
      <c r="AC143" s="44">
        <v>0.15117635469999999</v>
      </c>
    </row>
    <row r="144" spans="1:29">
      <c r="A144" s="25">
        <f t="shared" si="1"/>
        <v>140</v>
      </c>
      <c r="B144" s="14">
        <v>0.42730263299999999</v>
      </c>
      <c r="C144" s="14">
        <v>146.83195129999999</v>
      </c>
      <c r="D144" s="14">
        <v>4.9572216000000002E-2</v>
      </c>
      <c r="E144" s="14">
        <v>1.1117270290000001</v>
      </c>
      <c r="F144" s="14">
        <v>148.4568879</v>
      </c>
      <c r="G144" s="14">
        <v>5.0025434000000001E-2</v>
      </c>
      <c r="H144" s="14">
        <v>-0.90945084300000001</v>
      </c>
      <c r="I144" s="14">
        <v>38.683614300000002</v>
      </c>
      <c r="J144" s="14">
        <v>0.19458636800000001</v>
      </c>
      <c r="K144" s="14">
        <v>-0.78885820799999995</v>
      </c>
      <c r="L144" s="14">
        <v>39.989999939999997</v>
      </c>
      <c r="M144" s="14">
        <v>0.202853758</v>
      </c>
      <c r="Q144" s="32"/>
      <c r="R144" s="32"/>
      <c r="W144" s="44">
        <v>163.5</v>
      </c>
      <c r="X144" s="44">
        <v>-2.2685785840000001</v>
      </c>
      <c r="Y144" s="44">
        <v>18.869287528000001</v>
      </c>
      <c r="Z144" s="44">
        <v>0.13496563650000001</v>
      </c>
      <c r="AA144" s="44">
        <v>-1.963100496</v>
      </c>
      <c r="AB144" s="44">
        <v>19.099421046</v>
      </c>
      <c r="AC144" s="44">
        <v>0.15121509350000001</v>
      </c>
    </row>
    <row r="145" spans="1:29">
      <c r="A145" s="25">
        <f t="shared" si="1"/>
        <v>141</v>
      </c>
      <c r="B145" s="14">
        <v>0.42146402700000002</v>
      </c>
      <c r="C145" s="14">
        <v>147.3065929</v>
      </c>
      <c r="D145" s="14">
        <v>4.9652935000000002E-2</v>
      </c>
      <c r="E145" s="14">
        <v>1.1581351049999999</v>
      </c>
      <c r="F145" s="14">
        <v>149.0714413</v>
      </c>
      <c r="G145" s="14">
        <v>4.9805967E-2</v>
      </c>
      <c r="H145" s="14">
        <v>-0.89444625799999999</v>
      </c>
      <c r="I145" s="14">
        <v>39.073644010000002</v>
      </c>
      <c r="J145" s="14">
        <v>0.19507670499999999</v>
      </c>
      <c r="K145" s="14">
        <v>-0.79140305099999997</v>
      </c>
      <c r="L145" s="14">
        <v>40.360092440000003</v>
      </c>
      <c r="M145" s="14">
        <v>0.202820053</v>
      </c>
      <c r="Q145" s="32"/>
      <c r="R145" s="32"/>
      <c r="W145" s="44">
        <v>164.5</v>
      </c>
      <c r="X145" s="44">
        <v>-2.2602118369999999</v>
      </c>
      <c r="Y145" s="44">
        <v>18.926699589999998</v>
      </c>
      <c r="Z145" s="44">
        <v>0.1350416951</v>
      </c>
      <c r="AA145" s="44">
        <v>-1.9653712400000001</v>
      </c>
      <c r="AB145" s="44">
        <v>19.150518993999999</v>
      </c>
      <c r="AC145" s="44">
        <v>0.1512432229</v>
      </c>
    </row>
    <row r="146" spans="1:29">
      <c r="A146" s="25">
        <f t="shared" si="1"/>
        <v>142</v>
      </c>
      <c r="B146" s="14">
        <v>0.41747753799999998</v>
      </c>
      <c r="C146" s="14">
        <v>147.79106350000001</v>
      </c>
      <c r="D146" s="14">
        <v>4.9731004000000002E-2</v>
      </c>
      <c r="E146" s="14">
        <v>1.2010508209999999</v>
      </c>
      <c r="F146" s="14">
        <v>149.68389429999999</v>
      </c>
      <c r="G146" s="14">
        <v>4.9551023E-2</v>
      </c>
      <c r="H146" s="14">
        <v>-0.87967630500000005</v>
      </c>
      <c r="I146" s="14">
        <v>39.467806430000003</v>
      </c>
      <c r="J146" s="14">
        <v>0.19552324600000001</v>
      </c>
      <c r="K146" s="14">
        <v>-0.79454635200000001</v>
      </c>
      <c r="L146" s="14">
        <v>40.729175439999999</v>
      </c>
      <c r="M146" s="14">
        <v>0.202747236</v>
      </c>
      <c r="Q146" s="32"/>
      <c r="R146" s="32"/>
      <c r="W146" s="44">
        <v>165.5</v>
      </c>
      <c r="X146" s="44">
        <v>-2.2519118090000001</v>
      </c>
      <c r="Y146" s="44">
        <v>18.984243774999999</v>
      </c>
      <c r="Z146" s="44">
        <v>0.13510802429999999</v>
      </c>
      <c r="AA146" s="44">
        <v>-1.9679079829999999</v>
      </c>
      <c r="AB146" s="44">
        <v>19.201393971000002</v>
      </c>
      <c r="AC146" s="44">
        <v>0.1512610419</v>
      </c>
    </row>
    <row r="147" spans="1:29">
      <c r="A147" s="25">
        <f t="shared" si="1"/>
        <v>143</v>
      </c>
      <c r="B147" s="14">
        <v>0.41577143799999999</v>
      </c>
      <c r="C147" s="14">
        <v>148.28592939999999</v>
      </c>
      <c r="D147" s="14">
        <v>4.9806299999999998E-2</v>
      </c>
      <c r="E147" s="14">
        <v>1.239852328</v>
      </c>
      <c r="F147" s="14">
        <v>150.29203279999999</v>
      </c>
      <c r="G147" s="14">
        <v>4.9262895000000001E-2</v>
      </c>
      <c r="H147" s="14">
        <v>-0.86516007100000003</v>
      </c>
      <c r="I147" s="14">
        <v>39.866040439999999</v>
      </c>
      <c r="J147" s="14">
        <v>0.195925079</v>
      </c>
      <c r="K147" s="14">
        <v>-0.79829101999999996</v>
      </c>
      <c r="L147" s="14">
        <v>41.097010990000001</v>
      </c>
      <c r="M147" s="14">
        <v>0.202635758</v>
      </c>
      <c r="Q147" s="32"/>
      <c r="R147" s="32"/>
      <c r="W147" s="44">
        <v>166.5</v>
      </c>
      <c r="X147" s="44">
        <v>-2.243673453</v>
      </c>
      <c r="Y147" s="44">
        <v>19.041911845000001</v>
      </c>
      <c r="Z147" s="44">
        <v>0.13516486659999999</v>
      </c>
      <c r="AA147" s="44">
        <v>-1.9707067060000001</v>
      </c>
      <c r="AB147" s="44">
        <v>19.252035026000001</v>
      </c>
      <c r="AC147" s="44">
        <v>0.1512688553</v>
      </c>
    </row>
    <row r="148" spans="1:29">
      <c r="A148" s="25">
        <f t="shared" si="1"/>
        <v>144</v>
      </c>
      <c r="B148" s="14">
        <v>0.416777012</v>
      </c>
      <c r="C148" s="14">
        <v>148.79170060000001</v>
      </c>
      <c r="D148" s="14">
        <v>4.9878649999999997E-2</v>
      </c>
      <c r="E148" s="14">
        <v>1.2740060580000001</v>
      </c>
      <c r="F148" s="14">
        <v>150.89364689999999</v>
      </c>
      <c r="G148" s="14">
        <v>4.8944504E-2</v>
      </c>
      <c r="H148" s="14">
        <v>-0.85091598700000004</v>
      </c>
      <c r="I148" s="14">
        <v>40.268276520000001</v>
      </c>
      <c r="J148" s="14">
        <v>0.19628141800000001</v>
      </c>
      <c r="K148" s="14">
        <v>-0.80264089100000002</v>
      </c>
      <c r="L148" s="14">
        <v>41.463359070000003</v>
      </c>
      <c r="M148" s="14">
        <v>0.202486098</v>
      </c>
      <c r="Q148" s="32"/>
      <c r="R148" s="32"/>
      <c r="W148" s="44">
        <v>167.5</v>
      </c>
      <c r="X148" s="44">
        <v>-2.2354918420000001</v>
      </c>
      <c r="Y148" s="44">
        <v>19.099695568000001</v>
      </c>
      <c r="Z148" s="44">
        <v>0.13521246880000001</v>
      </c>
      <c r="AA148" s="44">
        <v>-1.973763307</v>
      </c>
      <c r="AB148" s="44">
        <v>19.302431312</v>
      </c>
      <c r="AC148" s="44">
        <v>0.15126697350000001</v>
      </c>
    </row>
    <row r="149" spans="1:29">
      <c r="A149" s="25">
        <f t="shared" si="1"/>
        <v>145</v>
      </c>
      <c r="B149" s="14">
        <v>0.42091914200000002</v>
      </c>
      <c r="C149" s="14">
        <v>149.30881780000001</v>
      </c>
      <c r="D149" s="14">
        <v>4.9947823000000002E-2</v>
      </c>
      <c r="E149" s="14">
        <v>1.3030446950000001</v>
      </c>
      <c r="F149" s="14">
        <v>151.48656360000001</v>
      </c>
      <c r="G149" s="14">
        <v>4.8599313999999998E-2</v>
      </c>
      <c r="H149" s="14">
        <v>-0.83696190500000001</v>
      </c>
      <c r="I149" s="14">
        <v>40.674436579999998</v>
      </c>
      <c r="J149" s="14">
        <v>0.196591612</v>
      </c>
      <c r="K149" s="14">
        <v>-0.80759957699999996</v>
      </c>
      <c r="L149" s="14">
        <v>41.827979630000002</v>
      </c>
      <c r="M149" s="14">
        <v>0.20229878300000001</v>
      </c>
      <c r="Q149" s="32"/>
      <c r="R149" s="32"/>
      <c r="W149" s="44">
        <v>168.5</v>
      </c>
      <c r="X149" s="44">
        <v>-2.2273621729999999</v>
      </c>
      <c r="Y149" s="44">
        <v>19.157586716000001</v>
      </c>
      <c r="Z149" s="44">
        <v>0.13525108250000001</v>
      </c>
      <c r="AA149" s="44">
        <v>-1.977073595</v>
      </c>
      <c r="AB149" s="44">
        <v>19.352572084999998</v>
      </c>
      <c r="AC149" s="44">
        <v>0.15125571269999999</v>
      </c>
    </row>
    <row r="150" spans="1:29">
      <c r="A150" s="25">
        <f t="shared" si="1"/>
        <v>146</v>
      </c>
      <c r="B150" s="14">
        <v>0.42860600700000001</v>
      </c>
      <c r="C150" s="14">
        <v>149.83763909999999</v>
      </c>
      <c r="D150" s="14">
        <v>5.0013518E-2</v>
      </c>
      <c r="E150" s="14">
        <v>1.3266059539999999</v>
      </c>
      <c r="F150" s="14">
        <v>152.06869850000001</v>
      </c>
      <c r="G150" s="14">
        <v>4.8231224000000003E-2</v>
      </c>
      <c r="H150" s="14">
        <v>-0.82331517600000004</v>
      </c>
      <c r="I150" s="14">
        <v>41.084433629999999</v>
      </c>
      <c r="J150" s="14">
        <v>0.19685514000000001</v>
      </c>
      <c r="K150" s="14">
        <v>-0.81317046100000001</v>
      </c>
      <c r="L150" s="14">
        <v>42.190633130000002</v>
      </c>
      <c r="M150" s="14">
        <v>0.202074385</v>
      </c>
      <c r="Q150" s="32"/>
      <c r="R150" s="32"/>
      <c r="W150" s="44">
        <v>169.5</v>
      </c>
      <c r="X150" s="44">
        <v>-2.2192797899999999</v>
      </c>
      <c r="Y150" s="44">
        <v>19.215577065000002</v>
      </c>
      <c r="Z150" s="44">
        <v>0.1352809633</v>
      </c>
      <c r="AA150" s="44">
        <v>-1.9806332769999999</v>
      </c>
      <c r="AB150" s="44">
        <v>19.402446706999999</v>
      </c>
      <c r="AC150" s="44">
        <v>0.1512353947</v>
      </c>
    </row>
    <row r="151" spans="1:29">
      <c r="A151" s="25">
        <f t="shared" si="1"/>
        <v>147</v>
      </c>
      <c r="B151" s="14">
        <v>0.44021816699999999</v>
      </c>
      <c r="C151" s="14">
        <v>150.37842670000001</v>
      </c>
      <c r="D151" s="14">
        <v>5.0075353000000003E-2</v>
      </c>
      <c r="E151" s="14">
        <v>1.344443447</v>
      </c>
      <c r="F151" s="14">
        <v>152.63809549999999</v>
      </c>
      <c r="G151" s="14">
        <v>4.7844442000000001E-2</v>
      </c>
      <c r="H151" s="14">
        <v>-0.80999272600000005</v>
      </c>
      <c r="I151" s="14">
        <v>41.498171640000002</v>
      </c>
      <c r="J151" s="14">
        <v>0.19707162</v>
      </c>
      <c r="K151" s="14">
        <v>-0.81935669200000005</v>
      </c>
      <c r="L151" s="14">
        <v>42.551081070000002</v>
      </c>
      <c r="M151" s="14">
        <v>0.201813521</v>
      </c>
      <c r="Q151" s="32"/>
      <c r="R151" s="32"/>
      <c r="W151" s="44">
        <v>170.5</v>
      </c>
      <c r="X151" s="44">
        <v>-2.211240187</v>
      </c>
      <c r="Y151" s="44">
        <v>19.273658390000001</v>
      </c>
      <c r="Z151" s="44">
        <v>0.13530237070000001</v>
      </c>
      <c r="AA151" s="44">
        <v>-1.9844379539999999</v>
      </c>
      <c r="AB151" s="44">
        <v>19.452044646000001</v>
      </c>
      <c r="AC151" s="44">
        <v>0.1512063468</v>
      </c>
    </row>
    <row r="152" spans="1:29">
      <c r="A152" s="25">
        <f t="shared" si="1"/>
        <v>148</v>
      </c>
      <c r="B152" s="14">
        <v>0.45609744299999999</v>
      </c>
      <c r="C152" s="14">
        <v>150.93133309999999</v>
      </c>
      <c r="D152" s="14">
        <v>5.0132858000000002E-2</v>
      </c>
      <c r="E152" s="14">
        <v>1.3564377729999999</v>
      </c>
      <c r="F152" s="14">
        <v>153.19296309999999</v>
      </c>
      <c r="G152" s="14">
        <v>4.7443362000000003E-2</v>
      </c>
      <c r="H152" s="14">
        <v>-0.79701113199999996</v>
      </c>
      <c r="I152" s="14">
        <v>41.915545280000003</v>
      </c>
      <c r="J152" s="14">
        <v>0.19724080599999999</v>
      </c>
      <c r="K152" s="14">
        <v>-0.82616117600000005</v>
      </c>
      <c r="L152" s="14">
        <v>42.909086530000003</v>
      </c>
      <c r="M152" s="14">
        <v>0.201516851</v>
      </c>
      <c r="Q152" s="32"/>
      <c r="R152" s="32"/>
      <c r="W152" s="44">
        <v>171.5</v>
      </c>
      <c r="X152" s="44">
        <v>-2.2032390290000001</v>
      </c>
      <c r="Y152" s="44">
        <v>19.331822465999998</v>
      </c>
      <c r="Z152" s="44">
        <v>0.1353155684</v>
      </c>
      <c r="AA152" s="44">
        <v>-1.9884831059999999</v>
      </c>
      <c r="AB152" s="44">
        <v>19.501355476000001</v>
      </c>
      <c r="AC152" s="44">
        <v>0.15116890190000001</v>
      </c>
    </row>
    <row r="153" spans="1:29">
      <c r="A153" s="25">
        <f t="shared" si="1"/>
        <v>149</v>
      </c>
      <c r="B153" s="14">
        <v>0.47653601400000001</v>
      </c>
      <c r="C153" s="14">
        <v>151.49638870000001</v>
      </c>
      <c r="D153" s="14">
        <v>5.0185471000000002E-2</v>
      </c>
      <c r="E153" s="14">
        <v>1.3626026950000001</v>
      </c>
      <c r="F153" s="14">
        <v>153.7317031</v>
      </c>
      <c r="G153" s="14">
        <v>4.703243E-2</v>
      </c>
      <c r="H153" s="14">
        <v>-0.78438669299999997</v>
      </c>
      <c r="I153" s="14">
        <v>42.336439779999999</v>
      </c>
      <c r="J153" s="14">
        <v>0.197362591</v>
      </c>
      <c r="K153" s="14">
        <v>-0.83358603799999997</v>
      </c>
      <c r="L153" s="14">
        <v>43.264415499999998</v>
      </c>
      <c r="M153" s="14">
        <v>0.20118508199999999</v>
      </c>
      <c r="Q153" s="32"/>
      <c r="R153" s="32"/>
      <c r="W153" s="44">
        <v>172.5</v>
      </c>
      <c r="X153" s="44">
        <v>-2.1952721610000001</v>
      </c>
      <c r="Y153" s="44">
        <v>19.390061061000001</v>
      </c>
      <c r="Z153" s="44">
        <v>0.13532082370000001</v>
      </c>
      <c r="AA153" s="44">
        <v>-1.9927640849999999</v>
      </c>
      <c r="AB153" s="44">
        <v>19.550368876</v>
      </c>
      <c r="AC153" s="44">
        <v>0.15112339829999999</v>
      </c>
    </row>
    <row r="154" spans="1:29">
      <c r="A154" s="25">
        <f t="shared" si="1"/>
        <v>150</v>
      </c>
      <c r="B154" s="14">
        <v>0.50176623399999998</v>
      </c>
      <c r="C154" s="14">
        <v>152.07348970000001</v>
      </c>
      <c r="D154" s="14">
        <v>5.0232532000000003E-2</v>
      </c>
      <c r="E154" s="14">
        <v>1.3630857249999999</v>
      </c>
      <c r="F154" s="14">
        <v>154.2529332</v>
      </c>
      <c r="G154" s="14">
        <v>4.6616025999999998E-2</v>
      </c>
      <c r="H154" s="14">
        <v>-0.77213550600000003</v>
      </c>
      <c r="I154" s="14">
        <v>42.760730780000003</v>
      </c>
      <c r="J154" s="14">
        <v>0.197437004</v>
      </c>
      <c r="K154" s="14">
        <v>-0.84163494900000002</v>
      </c>
      <c r="L154" s="14">
        <v>43.616834019999999</v>
      </c>
      <c r="M154" s="14">
        <v>0.20081892800000001</v>
      </c>
      <c r="Q154" s="32"/>
      <c r="R154" s="32"/>
      <c r="W154" s="44">
        <v>173.5</v>
      </c>
      <c r="X154" s="44">
        <v>-2.1873356249999998</v>
      </c>
      <c r="Y154" s="44">
        <v>19.448365937999998</v>
      </c>
      <c r="Z154" s="44">
        <v>0.13531840740000001</v>
      </c>
      <c r="AA154" s="44">
        <v>-1.9972761029999999</v>
      </c>
      <c r="AB154" s="44">
        <v>19.599074637000001</v>
      </c>
      <c r="AC154" s="44">
        <v>0.1510701797</v>
      </c>
    </row>
    <row r="155" spans="1:29">
      <c r="A155" s="25">
        <f t="shared" si="1"/>
        <v>151</v>
      </c>
      <c r="B155" s="14">
        <v>0.53195165499999997</v>
      </c>
      <c r="C155" s="14">
        <v>152.6623878</v>
      </c>
      <c r="D155" s="14">
        <v>5.0273285000000001E-2</v>
      </c>
      <c r="E155" s="14">
        <v>1.358162799</v>
      </c>
      <c r="F155" s="14">
        <v>154.75550100000001</v>
      </c>
      <c r="G155" s="14">
        <v>4.6198356000000003E-2</v>
      </c>
      <c r="H155" s="14">
        <v>-0.76027352800000003</v>
      </c>
      <c r="I155" s="14">
        <v>43.188284189999997</v>
      </c>
      <c r="J155" s="14">
        <v>0.19746421</v>
      </c>
      <c r="K155" s="14">
        <v>-0.850307441</v>
      </c>
      <c r="L155" s="14">
        <v>43.966116900000003</v>
      </c>
      <c r="M155" s="14">
        <v>0.20041920799999999</v>
      </c>
      <c r="Q155" s="32"/>
      <c r="R155" s="32"/>
      <c r="W155" s="44">
        <v>174.5</v>
      </c>
      <c r="X155" s="44">
        <v>-2.179425674</v>
      </c>
      <c r="Y155" s="44">
        <v>19.506728848000002</v>
      </c>
      <c r="Z155" s="44">
        <v>0.13530859419999999</v>
      </c>
      <c r="AA155" s="44">
        <v>-2.0020142239999998</v>
      </c>
      <c r="AB155" s="44">
        <v>19.647462655000002</v>
      </c>
      <c r="AC155" s="44">
        <v>0.1510095954</v>
      </c>
    </row>
    <row r="156" spans="1:29">
      <c r="A156" s="25">
        <f t="shared" si="1"/>
        <v>152</v>
      </c>
      <c r="B156" s="14">
        <v>0.56717972500000002</v>
      </c>
      <c r="C156" s="14">
        <v>153.26268189999999</v>
      </c>
      <c r="D156" s="14">
        <v>5.0306885000000003E-2</v>
      </c>
      <c r="E156" s="14">
        <v>1.348227142</v>
      </c>
      <c r="F156" s="14">
        <v>155.23849039999999</v>
      </c>
      <c r="G156" s="14">
        <v>4.578335E-2</v>
      </c>
      <c r="H156" s="14">
        <v>-0.74881596800000005</v>
      </c>
      <c r="I156" s="14">
        <v>43.618957029999997</v>
      </c>
      <c r="J156" s="14">
        <v>0.19744452200000001</v>
      </c>
      <c r="K156" s="14">
        <v>-0.85960752500000004</v>
      </c>
      <c r="L156" s="14">
        <v>44.312035790000003</v>
      </c>
      <c r="M156" s="14">
        <v>0.199986681</v>
      </c>
      <c r="Q156" s="32"/>
      <c r="R156" s="32"/>
      <c r="W156" s="44">
        <v>175.5</v>
      </c>
      <c r="X156" s="44">
        <v>-2.171538789</v>
      </c>
      <c r="Y156" s="44">
        <v>19.565141531999998</v>
      </c>
      <c r="Z156" s="44">
        <v>0.13529166170000001</v>
      </c>
      <c r="AA156" s="44">
        <v>-2.00697335</v>
      </c>
      <c r="AB156" s="44">
        <v>19.695522937</v>
      </c>
      <c r="AC156" s="44">
        <v>0.15094199990000001</v>
      </c>
    </row>
    <row r="157" spans="1:29">
      <c r="A157" s="25">
        <f t="shared" si="1"/>
        <v>153</v>
      </c>
      <c r="B157" s="14">
        <v>0.607456565</v>
      </c>
      <c r="C157" s="14">
        <v>153.87381239999999</v>
      </c>
      <c r="D157" s="14">
        <v>5.0332406000000003E-2</v>
      </c>
      <c r="E157" s="14">
        <v>1.3337729229999999</v>
      </c>
      <c r="F157" s="14">
        <v>155.7012216</v>
      </c>
      <c r="G157" s="14">
        <v>4.5374597000000003E-2</v>
      </c>
      <c r="H157" s="14">
        <v>-0.73778039799999995</v>
      </c>
      <c r="I157" s="14">
        <v>44.052593100000003</v>
      </c>
      <c r="J157" s="14">
        <v>0.19737834500000001</v>
      </c>
      <c r="K157" s="14">
        <v>-0.86953433899999999</v>
      </c>
      <c r="L157" s="14">
        <v>44.654373190000001</v>
      </c>
      <c r="M157" s="14">
        <v>0.19952223299999999</v>
      </c>
      <c r="Q157" s="32"/>
      <c r="R157" s="32"/>
      <c r="W157" s="44">
        <v>176.5</v>
      </c>
      <c r="X157" s="44">
        <v>-2.1636716890000001</v>
      </c>
      <c r="Y157" s="44">
        <v>19.623595714</v>
      </c>
      <c r="Z157" s="44">
        <v>0.13526789110000001</v>
      </c>
      <c r="AA157" s="44">
        <v>-2.0121482130000001</v>
      </c>
      <c r="AB157" s="44">
        <v>19.743245597000001</v>
      </c>
      <c r="AC157" s="44">
        <v>0.1508677534</v>
      </c>
    </row>
    <row r="158" spans="1:29">
      <c r="A158" s="25">
        <f t="shared" si="1"/>
        <v>154</v>
      </c>
      <c r="B158" s="14">
        <v>0.65270412099999997</v>
      </c>
      <c r="C158" s="14">
        <v>154.495058</v>
      </c>
      <c r="D158" s="14">
        <v>5.0348860000000002E-2</v>
      </c>
      <c r="E158" s="14">
        <v>1.3153747039999999</v>
      </c>
      <c r="F158" s="14">
        <v>156.14324379999999</v>
      </c>
      <c r="G158" s="14">
        <v>4.4975280999999999E-2</v>
      </c>
      <c r="H158" s="14">
        <v>-0.727181568</v>
      </c>
      <c r="I158" s="14">
        <v>44.489030270000001</v>
      </c>
      <c r="J158" s="14">
        <v>0.197266263</v>
      </c>
      <c r="K158" s="14">
        <v>-0.880088651</v>
      </c>
      <c r="L158" s="14">
        <v>44.992913559999998</v>
      </c>
      <c r="M158" s="14">
        <v>0.19902673600000001</v>
      </c>
      <c r="Q158" s="32"/>
      <c r="R158" s="32"/>
      <c r="W158" s="44">
        <v>177.5</v>
      </c>
      <c r="X158" s="44">
        <v>-2.1558213570000002</v>
      </c>
      <c r="Y158" s="44">
        <v>19.682083101</v>
      </c>
      <c r="Z158" s="44">
        <v>0.13523756670000001</v>
      </c>
      <c r="AA158" s="44">
        <v>-2.0175333630000001</v>
      </c>
      <c r="AB158" s="44">
        <v>19.790620862000001</v>
      </c>
      <c r="AC158" s="44">
        <v>0.15078722110000001</v>
      </c>
    </row>
    <row r="159" spans="1:29">
      <c r="A159" s="25">
        <f t="shared" si="1"/>
        <v>155</v>
      </c>
      <c r="B159" s="14">
        <v>0.70275986800000001</v>
      </c>
      <c r="C159" s="14">
        <v>155.12553650000001</v>
      </c>
      <c r="D159" s="14">
        <v>5.0355216000000001E-2</v>
      </c>
      <c r="E159" s="14">
        <v>1.2936640239999999</v>
      </c>
      <c r="F159" s="14">
        <v>156.564323</v>
      </c>
      <c r="G159" s="14">
        <v>4.4588148000000001E-2</v>
      </c>
      <c r="H159" s="14">
        <v>-0.717035494</v>
      </c>
      <c r="I159" s="14">
        <v>44.928094829999999</v>
      </c>
      <c r="J159" s="14">
        <v>0.197108968</v>
      </c>
      <c r="K159" s="14">
        <v>-0.891270585</v>
      </c>
      <c r="L159" s="14">
        <v>45.327447040000003</v>
      </c>
      <c r="M159" s="14">
        <v>0.19850109599999999</v>
      </c>
      <c r="Q159" s="32"/>
      <c r="R159" s="32"/>
      <c r="W159" s="44">
        <v>178.5</v>
      </c>
      <c r="X159" s="44">
        <v>-2.1479850460000001</v>
      </c>
      <c r="Y159" s="44">
        <v>19.740595376000002</v>
      </c>
      <c r="Z159" s="44">
        <v>0.13520097589999999</v>
      </c>
      <c r="AA159" s="44">
        <v>-2.0231231589999998</v>
      </c>
      <c r="AB159" s="44">
        <v>19.837639068000001</v>
      </c>
      <c r="AC159" s="44">
        <v>0.15070077379999999</v>
      </c>
    </row>
    <row r="160" spans="1:29">
      <c r="A160" s="25">
        <f t="shared" si="1"/>
        <v>156</v>
      </c>
      <c r="B160" s="14">
        <v>0.75737910600000002</v>
      </c>
      <c r="C160" s="14">
        <v>155.76420859999999</v>
      </c>
      <c r="D160" s="14">
        <v>5.0350422999999998E-2</v>
      </c>
      <c r="E160" s="14">
        <v>1.2693046779999999</v>
      </c>
      <c r="F160" s="14">
        <v>156.96442579999999</v>
      </c>
      <c r="G160" s="14">
        <v>4.4215487999999997E-2</v>
      </c>
      <c r="H160" s="14">
        <v>-0.70735833800000003</v>
      </c>
      <c r="I160" s="14">
        <v>45.369603150000003</v>
      </c>
      <c r="J160" s="14">
        <v>0.19690727399999999</v>
      </c>
      <c r="K160" s="14">
        <v>-0.903079458</v>
      </c>
      <c r="L160" s="14">
        <v>45.657770130000003</v>
      </c>
      <c r="M160" s="14">
        <v>0.19794625499999999</v>
      </c>
      <c r="Q160" s="32"/>
      <c r="R160" s="32"/>
      <c r="W160" s="44">
        <v>179.5</v>
      </c>
      <c r="X160" s="44">
        <v>-2.1401603050000002</v>
      </c>
      <c r="Y160" s="44">
        <v>19.799124201000001</v>
      </c>
      <c r="Z160" s="44">
        <v>0.13515840879999999</v>
      </c>
      <c r="AA160" s="44">
        <v>-2.0289117550000002</v>
      </c>
      <c r="AB160" s="44">
        <v>19.884290662000002</v>
      </c>
      <c r="AC160" s="44">
        <v>0.1506087878</v>
      </c>
    </row>
    <row r="161" spans="1:29">
      <c r="A161" s="25">
        <f t="shared" si="1"/>
        <v>157</v>
      </c>
      <c r="B161" s="14">
        <v>0.81623971299999998</v>
      </c>
      <c r="C161" s="14">
        <v>156.40988580000001</v>
      </c>
      <c r="D161" s="14">
        <v>5.0333443999999998E-2</v>
      </c>
      <c r="E161" s="14">
        <v>1.2429682360000001</v>
      </c>
      <c r="F161" s="14">
        <v>157.34369950000001</v>
      </c>
      <c r="G161" s="14">
        <v>4.3859135E-2</v>
      </c>
      <c r="H161" s="14">
        <v>-0.69816643700000003</v>
      </c>
      <c r="I161" s="14">
        <v>45.813361720000003</v>
      </c>
      <c r="J161" s="14">
        <v>0.196662115</v>
      </c>
      <c r="K161" s="14">
        <v>-0.91551354200000001</v>
      </c>
      <c r="L161" s="14">
        <v>45.983686560000002</v>
      </c>
      <c r="M161" s="14">
        <v>0.19736319099999999</v>
      </c>
      <c r="Q161" s="32"/>
      <c r="R161" s="32"/>
      <c r="W161" s="44">
        <v>180.5</v>
      </c>
      <c r="X161" s="44">
        <v>-2.1323449889999999</v>
      </c>
      <c r="Y161" s="44">
        <v>19.857661209</v>
      </c>
      <c r="Z161" s="44">
        <v>0.13511015879999999</v>
      </c>
      <c r="AA161" s="44">
        <v>-2.0348930909999998</v>
      </c>
      <c r="AB161" s="44">
        <v>19.930566203000001</v>
      </c>
      <c r="AC161" s="44">
        <v>0.15051164459999999</v>
      </c>
    </row>
    <row r="162" spans="1:29">
      <c r="A162" s="25">
        <f t="shared" si="1"/>
        <v>158</v>
      </c>
      <c r="B162" s="14">
        <v>0.87894741600000004</v>
      </c>
      <c r="C162" s="14">
        <v>157.06124149999999</v>
      </c>
      <c r="D162" s="14">
        <v>5.0303282999999997E-2</v>
      </c>
      <c r="E162" s="14">
        <v>1.2153112699999999</v>
      </c>
      <c r="F162" s="14">
        <v>157.70245070000001</v>
      </c>
      <c r="G162" s="14">
        <v>4.352048E-2</v>
      </c>
      <c r="H162" s="14">
        <v>-0.68947632700000006</v>
      </c>
      <c r="I162" s="14">
        <v>46.259167290000001</v>
      </c>
      <c r="J162" s="14">
        <v>0.19637453799999999</v>
      </c>
      <c r="K162" s="14">
        <v>-0.92856945400000002</v>
      </c>
      <c r="L162" s="14">
        <v>46.305008579999999</v>
      </c>
      <c r="M162" s="14">
        <v>0.19675293099999999</v>
      </c>
      <c r="Q162" s="32"/>
      <c r="R162" s="32"/>
      <c r="W162" s="44">
        <v>181.5</v>
      </c>
      <c r="X162" s="44">
        <v>-2.1245372819999999</v>
      </c>
      <c r="Y162" s="44">
        <v>19.916198004000002</v>
      </c>
      <c r="Z162" s="44">
        <v>0.1350565219</v>
      </c>
      <c r="AA162" s="44">
        <v>-2.0410608809999999</v>
      </c>
      <c r="AB162" s="44">
        <v>19.976456361</v>
      </c>
      <c r="AC162" s="44">
        <v>0.15040973120000001</v>
      </c>
    </row>
    <row r="163" spans="1:29">
      <c r="A163" s="25">
        <f t="shared" si="1"/>
        <v>159</v>
      </c>
      <c r="B163" s="14">
        <v>0.94505348600000005</v>
      </c>
      <c r="C163" s="14">
        <v>157.7168289</v>
      </c>
      <c r="D163" s="14">
        <v>5.0259018000000003E-2</v>
      </c>
      <c r="E163" s="14">
        <v>1.1869554769999999</v>
      </c>
      <c r="F163" s="14">
        <v>158.04112330000001</v>
      </c>
      <c r="G163" s="14">
        <v>4.3200496999999997E-2</v>
      </c>
      <c r="H163" s="14">
        <v>-0.68130475000000001</v>
      </c>
      <c r="I163" s="14">
        <v>46.706807009999999</v>
      </c>
      <c r="J163" s="14">
        <v>0.19604570099999999</v>
      </c>
      <c r="K163" s="14">
        <v>-0.94224586399999999</v>
      </c>
      <c r="L163" s="14">
        <v>46.621551830000001</v>
      </c>
      <c r="M163" s="14">
        <v>0.19611647199999999</v>
      </c>
      <c r="Q163" s="32"/>
      <c r="R163" s="32"/>
      <c r="W163" s="44">
        <v>182.5</v>
      </c>
      <c r="X163" s="44">
        <v>-2.1167357120000001</v>
      </c>
      <c r="Y163" s="44">
        <v>19.974726153999999</v>
      </c>
      <c r="Z163" s="44">
        <v>0.13499779679999999</v>
      </c>
      <c r="AA163" s="44">
        <v>-2.0474086040000001</v>
      </c>
      <c r="AB163" s="44">
        <v>20.021951916999999</v>
      </c>
      <c r="AC163" s="44">
        <v>0.1503034402</v>
      </c>
    </row>
    <row r="164" spans="1:29">
      <c r="A164" s="25">
        <f t="shared" si="1"/>
        <v>160</v>
      </c>
      <c r="B164" s="14">
        <v>1.0140461080000001</v>
      </c>
      <c r="C164" s="14">
        <v>158.3750929</v>
      </c>
      <c r="D164" s="14">
        <v>5.0199836999999997E-2</v>
      </c>
      <c r="E164" s="14">
        <v>1.1584715219999999</v>
      </c>
      <c r="F164" s="14">
        <v>158.36027559999999</v>
      </c>
      <c r="G164" s="14">
        <v>4.2899776000000001E-2</v>
      </c>
      <c r="H164" s="14">
        <v>-0.67366865799999998</v>
      </c>
      <c r="I164" s="14">
        <v>47.156058629999997</v>
      </c>
      <c r="J164" s="14">
        <v>0.19567686200000001</v>
      </c>
      <c r="K164" s="14">
        <v>-0.95653792299999996</v>
      </c>
      <c r="L164" s="14">
        <v>46.933144040000002</v>
      </c>
      <c r="M164" s="14">
        <v>0.19545488999999999</v>
      </c>
      <c r="Q164" s="32"/>
      <c r="R164" s="32"/>
      <c r="W164" s="44">
        <v>183.5</v>
      </c>
      <c r="X164" s="44">
        <v>-2.1089391669999999</v>
      </c>
      <c r="Y164" s="44">
        <v>20.033237194000002</v>
      </c>
      <c r="Z164" s="44">
        <v>0.13493428499999999</v>
      </c>
      <c r="AA164" s="44">
        <v>-2.0539294899999998</v>
      </c>
      <c r="AB164" s="44">
        <v>20.067043765000001</v>
      </c>
      <c r="AC164" s="44">
        <v>0.15019316930000001</v>
      </c>
    </row>
    <row r="165" spans="1:29">
      <c r="A165" s="25">
        <f t="shared" si="1"/>
        <v>161</v>
      </c>
      <c r="B165" s="14">
        <v>1.085383319</v>
      </c>
      <c r="C165" s="14">
        <v>159.03439900000001</v>
      </c>
      <c r="D165" s="14">
        <v>5.0125061999999998E-2</v>
      </c>
      <c r="E165" s="14">
        <v>1.1303670880000001</v>
      </c>
      <c r="F165" s="14">
        <v>158.66055879999999</v>
      </c>
      <c r="G165" s="14">
        <v>4.2618564999999997E-2</v>
      </c>
      <c r="H165" s="14">
        <v>-0.66658519400000005</v>
      </c>
      <c r="I165" s="14">
        <v>47.606690739999998</v>
      </c>
      <c r="J165" s="14">
        <v>0.19526937999999999</v>
      </c>
      <c r="K165" s="14">
        <v>-0.97144049200000004</v>
      </c>
      <c r="L165" s="14">
        <v>47.23962058</v>
      </c>
      <c r="M165" s="14">
        <v>0.19476927899999999</v>
      </c>
      <c r="Q165" s="32"/>
      <c r="R165" s="32"/>
      <c r="W165" s="44">
        <v>184.5</v>
      </c>
      <c r="X165" s="44">
        <v>-2.1011469200000001</v>
      </c>
      <c r="Y165" s="44">
        <v>20.091722614999998</v>
      </c>
      <c r="Z165" s="44">
        <v>0.13486629080000001</v>
      </c>
      <c r="AA165" s="44">
        <v>-2.0606165129999998</v>
      </c>
      <c r="AB165" s="44">
        <v>20.111722910000001</v>
      </c>
      <c r="AC165" s="44">
        <v>0.1500793222</v>
      </c>
    </row>
    <row r="166" spans="1:29">
      <c r="A166" s="25">
        <f t="shared" si="1"/>
        <v>162</v>
      </c>
      <c r="B166" s="14">
        <v>1.158487278</v>
      </c>
      <c r="C166" s="14">
        <v>159.69305009999999</v>
      </c>
      <c r="D166" s="14">
        <v>5.0034179999999998E-2</v>
      </c>
      <c r="E166" s="14">
        <v>1.1030792089999999</v>
      </c>
      <c r="F166" s="14">
        <v>158.94269639999999</v>
      </c>
      <c r="G166" s="14">
        <v>4.2356812000000001E-2</v>
      </c>
      <c r="H166" s="14">
        <v>-0.66006996900000003</v>
      </c>
      <c r="I166" s="14">
        <v>48.058465720000001</v>
      </c>
      <c r="J166" s="14">
        <v>0.19482473</v>
      </c>
      <c r="K166" s="14">
        <v>-0.98694730799999997</v>
      </c>
      <c r="L166" s="14">
        <v>47.540826039999999</v>
      </c>
      <c r="M166" s="14">
        <v>0.194060758</v>
      </c>
      <c r="Q166" s="32"/>
      <c r="R166" s="32"/>
      <c r="W166" s="44">
        <v>185.5</v>
      </c>
      <c r="X166" s="44">
        <v>-2.0933586370000001</v>
      </c>
      <c r="Y166" s="44">
        <v>20.15017387</v>
      </c>
      <c r="Z166" s="44">
        <v>0.1347941208</v>
      </c>
      <c r="AA166" s="44">
        <v>-2.0674623749999999</v>
      </c>
      <c r="AB166" s="44">
        <v>20.155980468999999</v>
      </c>
      <c r="AC166" s="44">
        <v>0.14996230769999999</v>
      </c>
    </row>
    <row r="167" spans="1:29">
      <c r="A167" s="25">
        <f t="shared" si="1"/>
        <v>163</v>
      </c>
      <c r="B167" s="14">
        <v>1.2327688160000001</v>
      </c>
      <c r="C167" s="14">
        <v>160.3493168</v>
      </c>
      <c r="D167" s="14">
        <v>4.9926861000000003E-2</v>
      </c>
      <c r="E167" s="14">
        <v>1.076970655</v>
      </c>
      <c r="F167" s="14">
        <v>159.20746539999999</v>
      </c>
      <c r="G167" s="14">
        <v>4.2114210999999999E-2</v>
      </c>
      <c r="H167" s="14">
        <v>-0.65414260199999996</v>
      </c>
      <c r="I167" s="14">
        <v>48.511131380000002</v>
      </c>
      <c r="J167" s="14">
        <v>0.19434441</v>
      </c>
      <c r="K167" s="14">
        <v>-1.0030508869999999</v>
      </c>
      <c r="L167" s="14">
        <v>47.836614660000002</v>
      </c>
      <c r="M167" s="14">
        <v>0.193330477</v>
      </c>
      <c r="Q167" s="32"/>
      <c r="R167" s="32"/>
      <c r="W167" s="44">
        <v>186.5</v>
      </c>
      <c r="X167" s="44">
        <v>-2.0855744029999999</v>
      </c>
      <c r="Y167" s="44">
        <v>20.208582361000001</v>
      </c>
      <c r="Z167" s="44">
        <v>0.1347180845</v>
      </c>
      <c r="AA167" s="44">
        <v>-2.0744595019999998</v>
      </c>
      <c r="AB167" s="44">
        <v>20.199807671999999</v>
      </c>
      <c r="AC167" s="44">
        <v>0.1498425404</v>
      </c>
    </row>
    <row r="168" spans="1:29">
      <c r="A168" s="25">
        <f t="shared" si="1"/>
        <v>164</v>
      </c>
      <c r="B168" s="14">
        <v>1.307628899</v>
      </c>
      <c r="C168" s="14">
        <v>161.00145860000001</v>
      </c>
      <c r="D168" s="14">
        <v>4.9802976999999998E-2</v>
      </c>
      <c r="E168" s="14">
        <v>1.052329922</v>
      </c>
      <c r="F168" s="14">
        <v>159.455679</v>
      </c>
      <c r="G168" s="14">
        <v>4.1890246999999999E-2</v>
      </c>
      <c r="H168" s="14">
        <v>-0.64881966599999996</v>
      </c>
      <c r="I168" s="14">
        <v>48.964432240000001</v>
      </c>
      <c r="J168" s="14">
        <v>0.19383004600000001</v>
      </c>
      <c r="K168" s="14">
        <v>-1.019742425</v>
      </c>
      <c r="L168" s="14">
        <v>48.126850820000001</v>
      </c>
      <c r="M168" s="14">
        <v>0.19257961400000001</v>
      </c>
      <c r="Q168" s="32"/>
      <c r="R168" s="32"/>
      <c r="W168" s="44">
        <v>187.5</v>
      </c>
      <c r="X168" s="44">
        <v>-2.0777947349999999</v>
      </c>
      <c r="Y168" s="44">
        <v>20.266939443999998</v>
      </c>
      <c r="Z168" s="44">
        <v>0.13463849380000001</v>
      </c>
      <c r="AA168" s="44">
        <v>-2.0816000290000001</v>
      </c>
      <c r="AB168" s="44">
        <v>20.243195857</v>
      </c>
      <c r="AC168" s="44">
        <v>0.14972044070000001</v>
      </c>
    </row>
    <row r="169" spans="1:29">
      <c r="A169" s="25">
        <f t="shared" si="1"/>
        <v>165</v>
      </c>
      <c r="B169" s="14">
        <v>1.382473225</v>
      </c>
      <c r="C169" s="14">
        <v>161.6477515</v>
      </c>
      <c r="D169" s="14">
        <v>4.9662610000000003E-2</v>
      </c>
      <c r="E169" s="14">
        <v>1.029374161</v>
      </c>
      <c r="F169" s="14">
        <v>159.68817200000001</v>
      </c>
      <c r="G169" s="14">
        <v>4.1684239999999997E-2</v>
      </c>
      <c r="H169" s="14">
        <v>-0.64411861100000001</v>
      </c>
      <c r="I169" s="14">
        <v>49.418103739999999</v>
      </c>
      <c r="J169" s="14">
        <v>0.19328331900000001</v>
      </c>
      <c r="K169" s="14">
        <v>-1.0370116979999999</v>
      </c>
      <c r="L169" s="14">
        <v>48.411409380000002</v>
      </c>
      <c r="M169" s="14">
        <v>0.191809374</v>
      </c>
      <c r="Q169" s="32"/>
      <c r="R169" s="32"/>
      <c r="W169" s="44">
        <v>188.5</v>
      </c>
      <c r="X169" s="44">
        <v>-2.0700205989999998</v>
      </c>
      <c r="Y169" s="44">
        <v>20.325236424</v>
      </c>
      <c r="Z169" s="44">
        <v>0.13455566320000001</v>
      </c>
      <c r="AA169" s="44">
        <v>-2.0888757930000001</v>
      </c>
      <c r="AB169" s="44">
        <v>20.286136476999999</v>
      </c>
      <c r="AC169" s="44">
        <v>0.14959643419999999</v>
      </c>
    </row>
    <row r="170" spans="1:29">
      <c r="A170" s="25">
        <f t="shared" si="1"/>
        <v>166</v>
      </c>
      <c r="B170" s="14">
        <v>1.4567204789999999</v>
      </c>
      <c r="C170" s="14">
        <v>162.28651189999999</v>
      </c>
      <c r="D170" s="14">
        <v>4.9506051000000002E-2</v>
      </c>
      <c r="E170" s="14">
        <v>1.0082543960000001</v>
      </c>
      <c r="F170" s="14">
        <v>159.9057871</v>
      </c>
      <c r="G170" s="14">
        <v>4.1495378999999999E-2</v>
      </c>
      <c r="H170" s="14">
        <v>-0.64005680499999995</v>
      </c>
      <c r="I170" s="14">
        <v>49.871874089999999</v>
      </c>
      <c r="J170" s="14">
        <v>0.192705974</v>
      </c>
      <c r="K170" s="14">
        <v>-1.0548469570000001</v>
      </c>
      <c r="L170" s="14">
        <v>48.690176129999998</v>
      </c>
      <c r="M170" s="14">
        <v>0.191020995</v>
      </c>
      <c r="Q170" s="32"/>
      <c r="R170" s="32"/>
      <c r="W170" s="44">
        <v>189.5</v>
      </c>
      <c r="X170" s="44">
        <v>-2.0622534309999998</v>
      </c>
      <c r="Y170" s="44">
        <v>20.383464547999999</v>
      </c>
      <c r="Z170" s="44">
        <v>0.13446990980000001</v>
      </c>
      <c r="AA170" s="44">
        <v>-2.0962783229999999</v>
      </c>
      <c r="AB170" s="44">
        <v>20.328621092999999</v>
      </c>
      <c r="AC170" s="44">
        <v>0.14947095260000001</v>
      </c>
    </row>
    <row r="171" spans="1:29">
      <c r="A171" s="25">
        <f t="shared" si="1"/>
        <v>167</v>
      </c>
      <c r="B171" s="14">
        <v>1.5298102469999999</v>
      </c>
      <c r="C171" s="14">
        <v>162.91612019999999</v>
      </c>
      <c r="D171" s="14">
        <v>4.9333800999999997E-2</v>
      </c>
      <c r="E171" s="14">
        <v>0.98906228200000001</v>
      </c>
      <c r="F171" s="14">
        <v>160.10936469999999</v>
      </c>
      <c r="G171" s="14">
        <v>4.1322764999999997E-2</v>
      </c>
      <c r="H171" s="14">
        <v>-0.63665142399999997</v>
      </c>
      <c r="I171" s="14">
        <v>50.325464779999997</v>
      </c>
      <c r="J171" s="14">
        <v>0.19209981200000001</v>
      </c>
      <c r="K171" s="14">
        <v>-1.0732348249999999</v>
      </c>
      <c r="L171" s="14">
        <v>48.963048100000002</v>
      </c>
      <c r="M171" s="14">
        <v>0.19021573899999999</v>
      </c>
      <c r="Q171" s="32"/>
      <c r="R171" s="32"/>
      <c r="W171" s="44">
        <v>190.5</v>
      </c>
      <c r="X171" s="44">
        <v>-2.0544951450000002</v>
      </c>
      <c r="Y171" s="44">
        <v>20.441615007999999</v>
      </c>
      <c r="Z171" s="44">
        <v>0.13438155330000001</v>
      </c>
      <c r="AA171" s="44">
        <v>-2.103798828</v>
      </c>
      <c r="AB171" s="44">
        <v>20.370641375999998</v>
      </c>
      <c r="AC171" s="44">
        <v>0.1493444333</v>
      </c>
    </row>
    <row r="172" spans="1:29">
      <c r="A172" s="25">
        <f t="shared" si="1"/>
        <v>168</v>
      </c>
      <c r="B172" s="14">
        <v>1.6012195730000001</v>
      </c>
      <c r="C172" s="14">
        <v>163.535045</v>
      </c>
      <c r="D172" s="14">
        <v>4.9146553000000003E-2</v>
      </c>
      <c r="E172" s="14">
        <v>0.971837799</v>
      </c>
      <c r="F172" s="14">
        <v>160.299733</v>
      </c>
      <c r="G172" s="14">
        <v>4.1165436999999999E-2</v>
      </c>
      <c r="H172" s="14">
        <v>-0.63391932799999995</v>
      </c>
      <c r="I172" s="14">
        <v>50.778591210000002</v>
      </c>
      <c r="J172" s="14">
        <v>0.191466681</v>
      </c>
      <c r="K172" s="14">
        <v>-1.0921601949999999</v>
      </c>
      <c r="L172" s="14">
        <v>49.22993391</v>
      </c>
      <c r="M172" s="14">
        <v>0.189394901</v>
      </c>
      <c r="Q172" s="32"/>
      <c r="R172" s="32"/>
      <c r="W172" s="44">
        <v>191.5</v>
      </c>
      <c r="X172" s="44">
        <v>-2.046748156</v>
      </c>
      <c r="Y172" s="44">
        <v>20.499678934999999</v>
      </c>
      <c r="Z172" s="44">
        <v>0.1342909159</v>
      </c>
      <c r="AA172" s="44">
        <v>-2.1114281940000001</v>
      </c>
      <c r="AB172" s="44">
        <v>20.412189106</v>
      </c>
      <c r="AC172" s="44">
        <v>0.14921731939999999</v>
      </c>
    </row>
    <row r="173" spans="1:29">
      <c r="A173" s="25">
        <f t="shared" si="1"/>
        <v>169</v>
      </c>
      <c r="B173" s="14">
        <v>1.6704334439999999</v>
      </c>
      <c r="C173" s="14">
        <v>164.1418486</v>
      </c>
      <c r="D173" s="14">
        <v>4.894519E-2</v>
      </c>
      <c r="E173" s="14">
        <v>0.95657214999999995</v>
      </c>
      <c r="F173" s="14">
        <v>160.47769959999999</v>
      </c>
      <c r="G173" s="14">
        <v>4.1022401E-2</v>
      </c>
      <c r="H173" s="14">
        <v>-0.63187691199999996</v>
      </c>
      <c r="I173" s="14">
        <v>51.230963320000001</v>
      </c>
      <c r="J173" s="14">
        <v>0.19080847100000001</v>
      </c>
      <c r="K173" s="14">
        <v>-1.111606122</v>
      </c>
      <c r="L173" s="14">
        <v>49.490754090000003</v>
      </c>
      <c r="M173" s="14">
        <v>0.188559804</v>
      </c>
      <c r="Q173" s="32"/>
      <c r="R173" s="32"/>
      <c r="W173" s="44">
        <v>192.5</v>
      </c>
      <c r="X173" s="44">
        <v>-2.0390153849999999</v>
      </c>
      <c r="Y173" s="44">
        <v>20.557647399</v>
      </c>
      <c r="Z173" s="44">
        <v>0.13419832249999999</v>
      </c>
      <c r="AA173" s="44">
        <v>-2.1191569719999999</v>
      </c>
      <c r="AB173" s="44">
        <v>20.453256172</v>
      </c>
      <c r="AC173" s="44">
        <v>0.14909006</v>
      </c>
    </row>
    <row r="174" spans="1:29">
      <c r="A174" s="25">
        <f t="shared" si="1"/>
        <v>170</v>
      </c>
      <c r="B174" s="14">
        <v>1.736995571</v>
      </c>
      <c r="C174" s="14">
        <v>164.7352199</v>
      </c>
      <c r="D174" s="14">
        <v>4.8730748999999997E-2</v>
      </c>
      <c r="E174" s="14">
        <v>0.94324227999999999</v>
      </c>
      <c r="F174" s="14">
        <v>160.64405260000001</v>
      </c>
      <c r="G174" s="14">
        <v>4.0892651000000002E-2</v>
      </c>
      <c r="H174" s="14">
        <v>-0.63053994000000002</v>
      </c>
      <c r="I174" s="14">
        <v>51.682286249999997</v>
      </c>
      <c r="J174" s="14">
        <v>0.19012710499999999</v>
      </c>
      <c r="K174" s="14">
        <v>-1.1315537229999999</v>
      </c>
      <c r="L174" s="14">
        <v>49.745441319999998</v>
      </c>
      <c r="M174" s="14">
        <v>0.18771179800000001</v>
      </c>
      <c r="Q174" s="32"/>
      <c r="R174" s="32"/>
      <c r="W174" s="44">
        <v>193.5</v>
      </c>
      <c r="X174" s="44">
        <v>-2.0313002820000001</v>
      </c>
      <c r="Y174" s="44">
        <v>20.615511403999999</v>
      </c>
      <c r="Z174" s="44">
        <v>0.1341041006</v>
      </c>
      <c r="AA174" s="44">
        <v>-2.1269753749999998</v>
      </c>
      <c r="AB174" s="44">
        <v>20.493834570000001</v>
      </c>
      <c r="AC174" s="44">
        <v>0.14896311009999999</v>
      </c>
    </row>
    <row r="175" spans="1:29">
      <c r="A175" s="25">
        <f t="shared" si="1"/>
        <v>171</v>
      </c>
      <c r="B175" s="14">
        <v>1.800483802</v>
      </c>
      <c r="C175" s="14">
        <v>165.3139755</v>
      </c>
      <c r="D175" s="14">
        <v>4.8504404000000001E-2</v>
      </c>
      <c r="E175" s="14">
        <v>0.93176706200000003</v>
      </c>
      <c r="F175" s="14">
        <v>160.79954280000001</v>
      </c>
      <c r="G175" s="14">
        <v>4.0775193000000001E-2</v>
      </c>
      <c r="H175" s="14">
        <v>-0.62992335300000002</v>
      </c>
      <c r="I175" s="14">
        <v>52.132261130000003</v>
      </c>
      <c r="J175" s="14">
        <v>0.18942453000000001</v>
      </c>
      <c r="K175" s="14">
        <v>-1.1519820789999999</v>
      </c>
      <c r="L175" s="14">
        <v>49.993940680000001</v>
      </c>
      <c r="M175" s="14">
        <v>0.18685226599999999</v>
      </c>
      <c r="Q175" s="32"/>
      <c r="R175" s="32"/>
      <c r="W175" s="44">
        <v>194.5</v>
      </c>
      <c r="X175" s="44">
        <v>-2.0236068280000001</v>
      </c>
      <c r="Y175" s="44">
        <v>20.673261888999999</v>
      </c>
      <c r="Z175" s="44">
        <v>0.13400858060000001</v>
      </c>
      <c r="AA175" s="44">
        <v>-2.134873266</v>
      </c>
      <c r="AB175" s="44">
        <v>20.533916399999999</v>
      </c>
      <c r="AC175" s="44">
        <v>0.1488369306</v>
      </c>
    </row>
    <row r="176" spans="1:29">
      <c r="A176" s="25">
        <f t="shared" si="1"/>
        <v>172</v>
      </c>
      <c r="B176" s="14">
        <v>1.860518777</v>
      </c>
      <c r="C176" s="14">
        <v>165.8770715</v>
      </c>
      <c r="D176" s="14">
        <v>4.8267442000000001E-2</v>
      </c>
      <c r="E176" s="14">
        <v>0.92205829100000003</v>
      </c>
      <c r="F176" s="14">
        <v>160.94489160000001</v>
      </c>
      <c r="G176" s="14">
        <v>4.0669051999999997E-2</v>
      </c>
      <c r="H176" s="14">
        <v>-0.63004106599999998</v>
      </c>
      <c r="I176" s="14">
        <v>52.580585829999997</v>
      </c>
      <c r="J176" s="14">
        <v>0.18870271399999999</v>
      </c>
      <c r="K176" s="14">
        <v>-1.1728681409999999</v>
      </c>
      <c r="L176" s="14">
        <v>50.236209850000002</v>
      </c>
      <c r="M176" s="14">
        <v>0.18598261699999999</v>
      </c>
      <c r="Q176" s="32"/>
      <c r="R176" s="32"/>
      <c r="W176" s="44">
        <v>195.5</v>
      </c>
      <c r="X176" s="44">
        <v>-2.0159420130000001</v>
      </c>
      <c r="Y176" s="44">
        <v>20.730889050999998</v>
      </c>
      <c r="Z176" s="44">
        <v>0.1339120657</v>
      </c>
      <c r="AA176" s="44">
        <v>-2.1428401570000002</v>
      </c>
      <c r="AB176" s="44">
        <v>20.573493869</v>
      </c>
      <c r="AC176" s="44">
        <v>0.1487119885</v>
      </c>
    </row>
    <row r="177" spans="1:29">
      <c r="A177" s="25">
        <f t="shared" si="1"/>
        <v>173</v>
      </c>
      <c r="B177" s="14">
        <v>1.916765525</v>
      </c>
      <c r="C177" s="14">
        <v>166.42360869999999</v>
      </c>
      <c r="D177" s="14">
        <v>4.8021229999999998E-2</v>
      </c>
      <c r="E177" s="14">
        <v>0.91401264299999996</v>
      </c>
      <c r="F177" s="14">
        <v>161.08078570000001</v>
      </c>
      <c r="G177" s="14">
        <v>4.0573287999999999E-2</v>
      </c>
      <c r="H177" s="14">
        <v>-0.63090573299999997</v>
      </c>
      <c r="I177" s="14">
        <v>53.026955880000003</v>
      </c>
      <c r="J177" s="14">
        <v>0.18796363599999999</v>
      </c>
      <c r="K177" s="14">
        <v>-1.1941846199999999</v>
      </c>
      <c r="L177" s="14">
        <v>50.472222129999999</v>
      </c>
      <c r="M177" s="14">
        <v>0.18510433100000001</v>
      </c>
      <c r="Q177" s="32"/>
      <c r="R177" s="32"/>
      <c r="W177" s="44">
        <v>196.5</v>
      </c>
      <c r="X177" s="44">
        <v>-2.0083057449999999</v>
      </c>
      <c r="Y177" s="44">
        <v>20.788385101999999</v>
      </c>
      <c r="Z177" s="44">
        <v>0.1338149542</v>
      </c>
      <c r="AA177" s="44">
        <v>-2.150865204</v>
      </c>
      <c r="AB177" s="44">
        <v>20.612559285</v>
      </c>
      <c r="AC177" s="44">
        <v>0.14858875690000001</v>
      </c>
    </row>
    <row r="178" spans="1:29">
      <c r="A178" s="25">
        <f t="shared" si="1"/>
        <v>174</v>
      </c>
      <c r="B178" s="14">
        <v>1.9689344440000001</v>
      </c>
      <c r="C178" s="14">
        <v>166.9528354</v>
      </c>
      <c r="D178" s="14">
        <v>4.7767192E-2</v>
      </c>
      <c r="E178" s="14">
        <v>0.90751691700000003</v>
      </c>
      <c r="F178" s="14">
        <v>161.2078755</v>
      </c>
      <c r="G178" s="14">
        <v>4.0487005E-2</v>
      </c>
      <c r="H178" s="14">
        <v>-0.63252850900000002</v>
      </c>
      <c r="I178" s="14">
        <v>53.471065250000002</v>
      </c>
      <c r="J178" s="14">
        <v>0.18720928100000001</v>
      </c>
      <c r="K178" s="14">
        <v>-1.2159074919999999</v>
      </c>
      <c r="L178" s="14">
        <v>50.701955810000001</v>
      </c>
      <c r="M178" s="14">
        <v>0.18421880299999999</v>
      </c>
      <c r="Q178" s="32"/>
      <c r="R178" s="32"/>
      <c r="W178" s="44">
        <v>197.5</v>
      </c>
      <c r="X178" s="44">
        <v>-2.0007063889999999</v>
      </c>
      <c r="Y178" s="44">
        <v>20.845740029000002</v>
      </c>
      <c r="Z178" s="44">
        <v>0.1337175518</v>
      </c>
      <c r="AA178" s="44">
        <v>-2.1589372010000001</v>
      </c>
      <c r="AB178" s="44">
        <v>20.651105057999999</v>
      </c>
      <c r="AC178" s="44">
        <v>0.14846771510000001</v>
      </c>
    </row>
    <row r="179" spans="1:29">
      <c r="A179" s="25">
        <f t="shared" si="1"/>
        <v>175</v>
      </c>
      <c r="B179" s="14">
        <v>2.0167817760000002</v>
      </c>
      <c r="C179" s="14">
        <v>167.46414659999999</v>
      </c>
      <c r="D179" s="14">
        <v>4.7506782999999997E-2</v>
      </c>
      <c r="E179" s="14">
        <v>0.90245243600000002</v>
      </c>
      <c r="F179" s="14">
        <v>161.32677440000001</v>
      </c>
      <c r="G179" s="14">
        <v>4.0409354000000001E-2</v>
      </c>
      <c r="H179" s="14">
        <v>-0.63491877900000004</v>
      </c>
      <c r="I179" s="14">
        <v>53.912607370000003</v>
      </c>
      <c r="J179" s="14">
        <v>0.18644163</v>
      </c>
      <c r="K179" s="14">
        <v>-1.238005268</v>
      </c>
      <c r="L179" s="14">
        <v>50.925409420000001</v>
      </c>
      <c r="M179" s="14">
        <v>0.183327556</v>
      </c>
      <c r="Q179" s="32"/>
      <c r="R179" s="32"/>
      <c r="W179" s="44">
        <v>198.5</v>
      </c>
      <c r="X179" s="44">
        <v>-1.993150137</v>
      </c>
      <c r="Y179" s="44">
        <v>20.902944494</v>
      </c>
      <c r="Z179" s="44">
        <v>0.13362020020000001</v>
      </c>
      <c r="AA179" s="44">
        <v>-2.1670445780000001</v>
      </c>
      <c r="AB179" s="44">
        <v>20.689123698</v>
      </c>
      <c r="AC179" s="44">
        <v>0.1483493484</v>
      </c>
    </row>
    <row r="180" spans="1:29">
      <c r="A180" s="25">
        <f t="shared" si="1"/>
        <v>176</v>
      </c>
      <c r="B180" s="14">
        <v>2.060109658</v>
      </c>
      <c r="C180" s="14">
        <v>167.95708139999999</v>
      </c>
      <c r="D180" s="14">
        <v>4.7241456000000001E-2</v>
      </c>
      <c r="E180" s="14">
        <v>0.89869864099999996</v>
      </c>
      <c r="F180" s="14">
        <v>161.43805929999999</v>
      </c>
      <c r="G180" s="14">
        <v>4.0339537000000002E-2</v>
      </c>
      <c r="H180" s="14">
        <v>-0.63808388400000005</v>
      </c>
      <c r="I180" s="14">
        <v>54.351276079999998</v>
      </c>
      <c r="J180" s="14">
        <v>0.18566265700000001</v>
      </c>
      <c r="K180" s="14">
        <v>-1.2604455910000001</v>
      </c>
      <c r="L180" s="14">
        <v>51.142592290000003</v>
      </c>
      <c r="M180" s="14">
        <v>0.18243211300000001</v>
      </c>
      <c r="Q180" s="32"/>
      <c r="R180" s="32"/>
      <c r="W180" s="44">
        <v>199.5</v>
      </c>
      <c r="X180" s="44">
        <v>-1.9856437410000001</v>
      </c>
      <c r="Y180" s="44">
        <v>20.959989088</v>
      </c>
      <c r="Z180" s="44">
        <v>0.13352324409999999</v>
      </c>
      <c r="AA180" s="44">
        <v>-2.175176987</v>
      </c>
      <c r="AB180" s="44">
        <v>20.726607282</v>
      </c>
      <c r="AC180" s="44">
        <v>0.14823412020000001</v>
      </c>
    </row>
    <row r="181" spans="1:29">
      <c r="A181" s="25">
        <f t="shared" si="1"/>
        <v>177</v>
      </c>
      <c r="B181" s="14">
        <v>2.0987658169999999</v>
      </c>
      <c r="C181" s="14">
        <v>168.43131750000001</v>
      </c>
      <c r="D181" s="14">
        <v>4.6972649999999998E-2</v>
      </c>
      <c r="E181" s="14">
        <v>0.89614348200000005</v>
      </c>
      <c r="F181" s="14">
        <v>161.54227259999999</v>
      </c>
      <c r="G181" s="14">
        <v>4.0276811000000003E-2</v>
      </c>
      <c r="H181" s="14">
        <v>-0.64202883499999996</v>
      </c>
      <c r="I181" s="14">
        <v>54.786766589999999</v>
      </c>
      <c r="J181" s="14">
        <v>0.18487432300000001</v>
      </c>
      <c r="K181" s="14">
        <v>-1.2831936260000001</v>
      </c>
      <c r="L181" s="14">
        <v>51.353526799999997</v>
      </c>
      <c r="M181" s="14">
        <v>0.18153401799999999</v>
      </c>
      <c r="Q181" s="32"/>
      <c r="R181" s="32"/>
      <c r="W181" s="44">
        <v>200.5</v>
      </c>
      <c r="X181" s="44">
        <v>-1.97819451</v>
      </c>
      <c r="Y181" s="44">
        <v>21.016864330000001</v>
      </c>
      <c r="Z181" s="44">
        <v>0.1334270316</v>
      </c>
      <c r="AA181" s="44">
        <v>-2.1833173619999999</v>
      </c>
      <c r="AB181" s="44">
        <v>20.763550105</v>
      </c>
      <c r="AC181" s="44">
        <v>0.14812261400000001</v>
      </c>
    </row>
    <row r="182" spans="1:29">
      <c r="A182" s="25">
        <f t="shared" si="1"/>
        <v>178</v>
      </c>
      <c r="B182" s="14">
        <v>2.132642948</v>
      </c>
      <c r="C182" s="14">
        <v>168.8866644</v>
      </c>
      <c r="D182" s="14">
        <v>4.6701759000000002E-2</v>
      </c>
      <c r="E182" s="14">
        <v>0.89465966799999996</v>
      </c>
      <c r="F182" s="14">
        <v>161.639917</v>
      </c>
      <c r="G182" s="14">
        <v>4.0220487999999999E-2</v>
      </c>
      <c r="H182" s="14">
        <v>-0.64675601299999996</v>
      </c>
      <c r="I182" s="14">
        <v>55.218776570000003</v>
      </c>
      <c r="J182" s="14">
        <v>0.184078567</v>
      </c>
      <c r="K182" s="14">
        <v>-1.3062120319999999</v>
      </c>
      <c r="L182" s="14">
        <v>51.558248310000003</v>
      </c>
      <c r="M182" s="14">
        <v>0.18063483899999999</v>
      </c>
      <c r="Q182" s="32"/>
      <c r="R182" s="32"/>
      <c r="W182" s="44">
        <v>201.5</v>
      </c>
      <c r="X182" s="44">
        <v>-1.9708103079999999</v>
      </c>
      <c r="Y182" s="44">
        <v>21.073560673999999</v>
      </c>
      <c r="Z182" s="44">
        <v>0.1333319137</v>
      </c>
      <c r="AA182" s="44">
        <v>-2.191457792</v>
      </c>
      <c r="AB182" s="44">
        <v>20.799943374000001</v>
      </c>
      <c r="AC182" s="44">
        <v>0.1480152488</v>
      </c>
    </row>
    <row r="183" spans="1:29">
      <c r="A183" s="25">
        <f t="shared" si="1"/>
        <v>179</v>
      </c>
      <c r="B183" s="14">
        <v>2.1616777900000002</v>
      </c>
      <c r="C183" s="14">
        <v>169.32305479999999</v>
      </c>
      <c r="D183" s="14">
        <v>4.6430121999999997E-2</v>
      </c>
      <c r="E183" s="14">
        <v>0.89413891999999995</v>
      </c>
      <c r="F183" s="14">
        <v>161.73146449999999</v>
      </c>
      <c r="G183" s="14">
        <v>4.0169931999999998E-2</v>
      </c>
      <c r="H183" s="14">
        <v>-0.65226229700000005</v>
      </c>
      <c r="I183" s="14">
        <v>55.647011310000003</v>
      </c>
      <c r="J183" s="14">
        <v>0.18327733900000001</v>
      </c>
      <c r="K183" s="14">
        <v>-1.3294609449999999</v>
      </c>
      <c r="L183" s="14">
        <v>51.756805129999996</v>
      </c>
      <c r="M183" s="14">
        <v>0.179736168</v>
      </c>
      <c r="Q183" s="32"/>
      <c r="R183" s="32"/>
      <c r="W183" s="44">
        <v>202.5</v>
      </c>
      <c r="X183" s="44">
        <v>-1.9634995399999999</v>
      </c>
      <c r="Y183" s="44">
        <v>21.130068501</v>
      </c>
      <c r="Z183" s="44">
        <v>0.1332382449</v>
      </c>
      <c r="AA183" s="44">
        <v>-2.199583649</v>
      </c>
      <c r="AB183" s="44">
        <v>20.835780509999999</v>
      </c>
      <c r="AC183" s="44">
        <v>0.14791256429999999</v>
      </c>
    </row>
    <row r="184" spans="1:29">
      <c r="A184" s="25">
        <f t="shared" si="1"/>
        <v>180</v>
      </c>
      <c r="B184" s="14">
        <v>2.1858499039999999</v>
      </c>
      <c r="C184" s="14">
        <v>169.74053509999999</v>
      </c>
      <c r="D184" s="14">
        <v>4.6159003999999997E-2</v>
      </c>
      <c r="E184" s="14">
        <v>0.89447537099999996</v>
      </c>
      <c r="F184" s="14">
        <v>161.8173534</v>
      </c>
      <c r="G184" s="14">
        <v>4.0124562000000003E-2</v>
      </c>
      <c r="H184" s="14">
        <v>-0.65855163800000005</v>
      </c>
      <c r="I184" s="14">
        <v>56.071164070000002</v>
      </c>
      <c r="J184" s="14">
        <v>0.18247242699999999</v>
      </c>
      <c r="K184" s="14">
        <v>-1.3528979800000001</v>
      </c>
      <c r="L184" s="14">
        <v>51.949258409999999</v>
      </c>
      <c r="M184" s="14">
        <v>0.17883961400000001</v>
      </c>
      <c r="Q184" s="32"/>
      <c r="R184" s="32"/>
      <c r="W184" s="44">
        <v>203.5</v>
      </c>
      <c r="X184" s="44">
        <v>-1.956271141</v>
      </c>
      <c r="Y184" s="44">
        <v>21.186378131000001</v>
      </c>
      <c r="Z184" s="44">
        <v>0.1331463832</v>
      </c>
      <c r="AA184" s="44">
        <v>-2.2076815249999999</v>
      </c>
      <c r="AB184" s="44">
        <v>20.871054492999999</v>
      </c>
      <c r="AC184" s="44">
        <v>0.1478150781</v>
      </c>
    </row>
    <row r="185" spans="1:29">
      <c r="A185" s="25">
        <f t="shared" si="1"/>
        <v>181</v>
      </c>
      <c r="B185" s="14">
        <v>2.2051801530000001</v>
      </c>
      <c r="C185" s="14">
        <v>170.13925499999999</v>
      </c>
      <c r="D185" s="14">
        <v>4.5889584999999997E-2</v>
      </c>
      <c r="E185" s="14">
        <v>0.89556983400000001</v>
      </c>
      <c r="F185" s="14">
        <v>161.8979913</v>
      </c>
      <c r="G185" s="14">
        <v>4.0083845E-2</v>
      </c>
      <c r="H185" s="14">
        <v>-0.66560902499999997</v>
      </c>
      <c r="I185" s="14">
        <v>56.490958620000001</v>
      </c>
      <c r="J185" s="14">
        <v>0.181665781</v>
      </c>
      <c r="K185" s="14">
        <v>-1.376478254</v>
      </c>
      <c r="L185" s="14">
        <v>52.135681929999997</v>
      </c>
      <c r="M185" s="14">
        <v>0.17794680399999999</v>
      </c>
      <c r="Q185" s="32"/>
      <c r="R185" s="32"/>
      <c r="W185" s="44">
        <v>204.5</v>
      </c>
      <c r="X185" s="44">
        <v>-1.9491345609999999</v>
      </c>
      <c r="Y185" s="44">
        <v>21.242479819</v>
      </c>
      <c r="Z185" s="44">
        <v>0.13305669010000001</v>
      </c>
      <c r="AA185" s="44">
        <v>-2.2157376449999999</v>
      </c>
      <c r="AB185" s="44">
        <v>20.905758393999999</v>
      </c>
      <c r="AC185" s="44">
        <v>0.1477233147</v>
      </c>
    </row>
    <row r="186" spans="1:29">
      <c r="A186" s="25">
        <f t="shared" si="1"/>
        <v>182</v>
      </c>
      <c r="B186" s="14">
        <v>2.2197288689999999</v>
      </c>
      <c r="C186" s="14">
        <v>170.51945670000001</v>
      </c>
      <c r="D186" s="14">
        <v>4.5622955E-2</v>
      </c>
      <c r="E186" s="14">
        <v>0.89733020900000005</v>
      </c>
      <c r="F186" s="14">
        <v>161.97375579999999</v>
      </c>
      <c r="G186" s="14">
        <v>4.0047294999999997E-2</v>
      </c>
      <c r="H186" s="14">
        <v>-0.67342595100000002</v>
      </c>
      <c r="I186" s="14">
        <v>56.906108860000003</v>
      </c>
      <c r="J186" s="14">
        <v>0.18085918000000001</v>
      </c>
      <c r="K186" s="14">
        <v>-1.4001544260000001</v>
      </c>
      <c r="L186" s="14">
        <v>52.316161970000003</v>
      </c>
      <c r="M186" s="14">
        <v>0.17705937899999999</v>
      </c>
      <c r="Q186" s="32"/>
      <c r="R186" s="32"/>
      <c r="W186" s="44">
        <v>205.5</v>
      </c>
      <c r="X186" s="44">
        <v>-1.9420997440000001</v>
      </c>
      <c r="Y186" s="44">
        <v>21.298363759000001</v>
      </c>
      <c r="Z186" s="44">
        <v>0.13296953049999999</v>
      </c>
      <c r="AA186" s="44">
        <v>-2.2237399020000002</v>
      </c>
      <c r="AB186" s="44">
        <v>20.939884768999999</v>
      </c>
      <c r="AC186" s="44">
        <v>0.14763776780000001</v>
      </c>
    </row>
    <row r="187" spans="1:29">
      <c r="A187" s="25">
        <f t="shared" si="1"/>
        <v>183</v>
      </c>
      <c r="B187" s="14">
        <v>2.2295937000000001</v>
      </c>
      <c r="C187" s="14">
        <v>170.88146399999999</v>
      </c>
      <c r="D187" s="14">
        <v>4.5360101E-2</v>
      </c>
      <c r="E187" s="14">
        <v>0.89967163500000003</v>
      </c>
      <c r="F187" s="14">
        <v>162.0449969</v>
      </c>
      <c r="G187" s="14">
        <v>4.0014473000000002E-2</v>
      </c>
      <c r="H187" s="14">
        <v>-0.68198728399999997</v>
      </c>
      <c r="I187" s="14">
        <v>57.316340590000003</v>
      </c>
      <c r="J187" s="14">
        <v>0.18005439500000001</v>
      </c>
      <c r="K187" s="14">
        <v>-1.4238767720000001</v>
      </c>
      <c r="L187" s="14">
        <v>52.490797030000003</v>
      </c>
      <c r="M187" s="14">
        <v>0.17617899000000001</v>
      </c>
      <c r="Q187" s="32"/>
      <c r="R187" s="32"/>
      <c r="W187" s="44">
        <v>206.5</v>
      </c>
      <c r="X187" s="44">
        <v>-1.9351771010000001</v>
      </c>
      <c r="Y187" s="44">
        <v>21.354020093999999</v>
      </c>
      <c r="Z187" s="44">
        <v>0.13288527350000001</v>
      </c>
      <c r="AA187" s="44">
        <v>-2.231667995</v>
      </c>
      <c r="AB187" s="44">
        <v>20.973428578</v>
      </c>
      <c r="AC187" s="44">
        <v>0.1475590832</v>
      </c>
    </row>
    <row r="188" spans="1:29">
      <c r="A188" s="25">
        <f t="shared" si="1"/>
        <v>184</v>
      </c>
      <c r="B188" s="14">
        <v>2.2349071440000001</v>
      </c>
      <c r="C188" s="14">
        <v>171.22567169999999</v>
      </c>
      <c r="D188" s="14">
        <v>4.5101913E-2</v>
      </c>
      <c r="E188" s="14">
        <v>0.90251644200000003</v>
      </c>
      <c r="F188" s="14">
        <v>162.11203860000001</v>
      </c>
      <c r="G188" s="14">
        <v>3.9984980000000003E-2</v>
      </c>
      <c r="H188" s="14">
        <v>-0.69127361399999998</v>
      </c>
      <c r="I188" s="14">
        <v>57.72138846</v>
      </c>
      <c r="J188" s="14">
        <v>0.179253153</v>
      </c>
      <c r="K188" s="14">
        <v>-1.447593267</v>
      </c>
      <c r="L188" s="14">
        <v>52.659697569999999</v>
      </c>
      <c r="M188" s="14">
        <v>0.175307296</v>
      </c>
      <c r="Q188" s="32"/>
      <c r="R188" s="32"/>
      <c r="W188" s="44">
        <v>207.5</v>
      </c>
      <c r="X188" s="44">
        <v>-1.92837748</v>
      </c>
      <c r="Y188" s="44">
        <v>21.409438910999999</v>
      </c>
      <c r="Z188" s="44">
        <v>0.13280429160000001</v>
      </c>
      <c r="AA188" s="44">
        <v>-2.239511942</v>
      </c>
      <c r="AB188" s="44">
        <v>21.006381704999999</v>
      </c>
      <c r="AC188" s="44">
        <v>0.14748771620000001</v>
      </c>
    </row>
    <row r="189" spans="1:29">
      <c r="A189" s="25">
        <f t="shared" si="1"/>
        <v>185</v>
      </c>
      <c r="B189" s="14">
        <v>2.2358337669999999</v>
      </c>
      <c r="C189" s="14">
        <v>171.55253450000001</v>
      </c>
      <c r="D189" s="14">
        <v>4.4849173999999999E-2</v>
      </c>
      <c r="E189" s="14">
        <v>0.90579396899999998</v>
      </c>
      <c r="F189" s="14">
        <v>162.17518000000001</v>
      </c>
      <c r="G189" s="14">
        <v>3.9958458000000002E-2</v>
      </c>
      <c r="H189" s="14">
        <v>-0.70126105500000002</v>
      </c>
      <c r="I189" s="14">
        <v>58.120996959999999</v>
      </c>
      <c r="J189" s="14">
        <v>0.17845712699999999</v>
      </c>
      <c r="K189" s="14">
        <v>-1.4712497019999999</v>
      </c>
      <c r="L189" s="14">
        <v>52.822985719999998</v>
      </c>
      <c r="M189" s="14">
        <v>0.17444595800000001</v>
      </c>
      <c r="Q189" s="32"/>
      <c r="R189" s="32"/>
      <c r="W189" s="44">
        <v>208.5</v>
      </c>
      <c r="X189" s="44">
        <v>-1.921712136</v>
      </c>
      <c r="Y189" s="44">
        <v>21.464610257</v>
      </c>
      <c r="Z189" s="44">
        <v>0.13272696149999999</v>
      </c>
      <c r="AA189" s="44">
        <v>-2.2472570809999999</v>
      </c>
      <c r="AB189" s="44">
        <v>21.038737401999999</v>
      </c>
      <c r="AC189" s="44">
        <v>0.1474242097</v>
      </c>
    </row>
    <row r="190" spans="1:29">
      <c r="A190" s="25">
        <f t="shared" si="1"/>
        <v>186</v>
      </c>
      <c r="B190" s="14">
        <v>2.2325671379999998</v>
      </c>
      <c r="C190" s="14">
        <v>171.8625576</v>
      </c>
      <c r="D190" s="14">
        <v>4.4602566000000003E-2</v>
      </c>
      <c r="E190" s="14">
        <v>0.90944026600000005</v>
      </c>
      <c r="F190" s="14">
        <v>162.23469789999999</v>
      </c>
      <c r="G190" s="14">
        <v>3.9934584000000002E-2</v>
      </c>
      <c r="H190" s="14">
        <v>-0.71192109199999998</v>
      </c>
      <c r="I190" s="14">
        <v>58.514921430000001</v>
      </c>
      <c r="J190" s="14">
        <v>0.177667942</v>
      </c>
      <c r="K190" s="14">
        <v>-1.4947898260000001</v>
      </c>
      <c r="L190" s="14">
        <v>52.980794899999999</v>
      </c>
      <c r="M190" s="14">
        <v>0.173596636</v>
      </c>
      <c r="Q190" s="32"/>
      <c r="R190" s="32"/>
      <c r="W190" s="44">
        <v>209.5</v>
      </c>
      <c r="X190" s="44">
        <v>-1.9151926850000001</v>
      </c>
      <c r="Y190" s="44">
        <v>21.519524136000001</v>
      </c>
      <c r="Z190" s="44">
        <v>0.13265366410000001</v>
      </c>
      <c r="AA190" s="44">
        <v>-2.2548851449999998</v>
      </c>
      <c r="AB190" s="44">
        <v>21.070489959</v>
      </c>
      <c r="AC190" s="44">
        <v>0.14736917429999999</v>
      </c>
    </row>
    <row r="191" spans="1:29">
      <c r="A191" s="25">
        <f t="shared" si="1"/>
        <v>187</v>
      </c>
      <c r="B191" s="14">
        <v>2.2253265</v>
      </c>
      <c r="C191" s="14">
        <v>172.15628649999999</v>
      </c>
      <c r="D191" s="14">
        <v>4.4362673999999998E-2</v>
      </c>
      <c r="E191" s="14">
        <v>0.91339773300000004</v>
      </c>
      <c r="F191" s="14">
        <v>162.29084739999999</v>
      </c>
      <c r="G191" s="14">
        <v>3.9913065999999997E-2</v>
      </c>
      <c r="H191" s="14">
        <v>-0.72321848799999999</v>
      </c>
      <c r="I191" s="14">
        <v>58.902932079999999</v>
      </c>
      <c r="J191" s="14">
        <v>0.176887192</v>
      </c>
      <c r="K191" s="14">
        <v>-1.518155513</v>
      </c>
      <c r="L191" s="14">
        <v>53.133269460000001</v>
      </c>
      <c r="M191" s="14">
        <v>0.17276098200000001</v>
      </c>
      <c r="Q191" s="32"/>
      <c r="R191" s="32"/>
      <c r="W191" s="44">
        <v>210.5</v>
      </c>
      <c r="X191" s="44">
        <v>-1.908831065</v>
      </c>
      <c r="Y191" s="44">
        <v>21.574170525</v>
      </c>
      <c r="Z191" s="44">
        <v>0.13258478409999999</v>
      </c>
      <c r="AA191" s="44">
        <v>-2.26238209</v>
      </c>
      <c r="AB191" s="44">
        <v>21.101632407</v>
      </c>
      <c r="AC191" s="44">
        <v>0.14732314399999999</v>
      </c>
    </row>
    <row r="192" spans="1:29">
      <c r="A192" s="25">
        <f t="shared" si="1"/>
        <v>188</v>
      </c>
      <c r="B192" s="14">
        <v>2.2143532320000001</v>
      </c>
      <c r="C192" s="14">
        <v>172.43429829999999</v>
      </c>
      <c r="D192" s="14">
        <v>4.4129984999999997E-2</v>
      </c>
      <c r="E192" s="14">
        <v>0.91761470999999994</v>
      </c>
      <c r="F192" s="14">
        <v>162.343864</v>
      </c>
      <c r="G192" s="14">
        <v>3.9893643999999999E-2</v>
      </c>
      <c r="H192" s="14">
        <v>-0.73512118900000001</v>
      </c>
      <c r="I192" s="14">
        <v>59.284799479999997</v>
      </c>
      <c r="J192" s="14">
        <v>0.176116307</v>
      </c>
      <c r="K192" s="14">
        <v>-1.5412869490000001</v>
      </c>
      <c r="L192" s="14">
        <v>53.280564249999998</v>
      </c>
      <c r="M192" s="14">
        <v>0.17194064000000001</v>
      </c>
      <c r="Q192" s="32"/>
      <c r="R192" s="32"/>
      <c r="W192" s="44">
        <v>211.5</v>
      </c>
      <c r="X192" s="44">
        <v>-1.9026394820000001</v>
      </c>
      <c r="Y192" s="44">
        <v>21.628539372999999</v>
      </c>
      <c r="Z192" s="44">
        <v>0.1325207109</v>
      </c>
      <c r="AA192" s="44">
        <v>-2.2697315169999999</v>
      </c>
      <c r="AB192" s="44">
        <v>21.132158446999998</v>
      </c>
      <c r="AC192" s="44">
        <v>0.14728669820000001</v>
      </c>
    </row>
    <row r="193" spans="1:29">
      <c r="A193" s="25">
        <f t="shared" si="1"/>
        <v>189</v>
      </c>
      <c r="B193" s="14">
        <v>2.1999059019999998</v>
      </c>
      <c r="C193" s="14">
        <v>172.6971935</v>
      </c>
      <c r="D193" s="14">
        <v>4.3904896999999998E-2</v>
      </c>
      <c r="E193" s="14">
        <v>0.922045055</v>
      </c>
      <c r="F193" s="14">
        <v>162.3939652</v>
      </c>
      <c r="G193" s="14">
        <v>3.9876086999999998E-2</v>
      </c>
      <c r="H193" s="14">
        <v>-0.74758041600000003</v>
      </c>
      <c r="I193" s="14">
        <v>59.660326259999998</v>
      </c>
      <c r="J193" s="14">
        <v>0.175356814</v>
      </c>
      <c r="K193" s="14">
        <v>-1.5641228519999999</v>
      </c>
      <c r="L193" s="14">
        <v>53.422844169999998</v>
      </c>
      <c r="M193" s="14">
        <v>0.171137232</v>
      </c>
      <c r="Q193" s="32"/>
      <c r="R193" s="32"/>
      <c r="W193" s="44">
        <v>212.5</v>
      </c>
      <c r="X193" s="44">
        <v>-1.8966303579999999</v>
      </c>
      <c r="Y193" s="44">
        <v>21.682620618000001</v>
      </c>
      <c r="Z193" s="44">
        <v>0.13246183780000001</v>
      </c>
      <c r="AA193" s="44">
        <v>-2.2769172289999999</v>
      </c>
      <c r="AB193" s="44">
        <v>21.162061708</v>
      </c>
      <c r="AC193" s="44">
        <v>0.1472604146</v>
      </c>
    </row>
    <row r="194" spans="1:29">
      <c r="A194" s="25">
        <f t="shared" ref="A194:A244" si="2">A193+1</f>
        <v>190</v>
      </c>
      <c r="B194" s="14">
        <v>2.1822628640000001</v>
      </c>
      <c r="C194" s="14">
        <v>172.94558979999999</v>
      </c>
      <c r="D194" s="14">
        <v>4.3687722999999998E-2</v>
      </c>
      <c r="E194" s="14">
        <v>0.92664769700000005</v>
      </c>
      <c r="F194" s="14">
        <v>162.44135130000001</v>
      </c>
      <c r="G194" s="14">
        <v>3.9860184999999999E-2</v>
      </c>
      <c r="H194" s="14">
        <v>-0.76055066599999999</v>
      </c>
      <c r="I194" s="14">
        <v>60.029317040000002</v>
      </c>
      <c r="J194" s="14">
        <v>0.17461007100000001</v>
      </c>
      <c r="K194" s="14">
        <v>-1.5866007120000001</v>
      </c>
      <c r="L194" s="14">
        <v>53.560283699999999</v>
      </c>
      <c r="M194" s="14">
        <v>0.17035236300000001</v>
      </c>
      <c r="Q194" s="32"/>
      <c r="R194" s="32"/>
      <c r="W194" s="44">
        <v>213.5</v>
      </c>
      <c r="X194" s="44">
        <v>-1.890816268</v>
      </c>
      <c r="Y194" s="44">
        <v>21.736404190999998</v>
      </c>
      <c r="Z194" s="44">
        <v>0.1324085629</v>
      </c>
      <c r="AA194" s="44">
        <v>-2.2839254420000001</v>
      </c>
      <c r="AB194" s="44">
        <v>21.191335097</v>
      </c>
      <c r="AC194" s="44">
        <v>0.1472448281</v>
      </c>
    </row>
    <row r="195" spans="1:29">
      <c r="A195" s="25">
        <f t="shared" si="2"/>
        <v>191</v>
      </c>
      <c r="B195" s="14">
        <v>2.1617049690000001</v>
      </c>
      <c r="C195" s="14">
        <v>173.18011200000001</v>
      </c>
      <c r="D195" s="14">
        <v>4.3478698000000003E-2</v>
      </c>
      <c r="E195" s="14">
        <v>0.93138621700000002</v>
      </c>
      <c r="F195" s="14">
        <v>162.4862071</v>
      </c>
      <c r="G195" s="14">
        <v>3.9845753999999997E-2</v>
      </c>
      <c r="H195" s="14">
        <v>-0.77398455799999999</v>
      </c>
      <c r="I195" s="14">
        <v>60.391587209999997</v>
      </c>
      <c r="J195" s="14">
        <v>0.17387733599999999</v>
      </c>
      <c r="K195" s="14">
        <v>-1.608657054</v>
      </c>
      <c r="L195" s="14">
        <v>53.693066369999997</v>
      </c>
      <c r="M195" s="14">
        <v>0.169587605</v>
      </c>
      <c r="Q195" s="32"/>
      <c r="R195" s="32"/>
      <c r="W195" s="44">
        <v>214.5</v>
      </c>
      <c r="X195" s="44">
        <v>-1.885209876</v>
      </c>
      <c r="Y195" s="44">
        <v>21.789880028999999</v>
      </c>
      <c r="Z195" s="44">
        <v>0.1323612888</v>
      </c>
      <c r="AA195" s="44">
        <v>-2.2907314419999998</v>
      </c>
      <c r="AB195" s="44">
        <v>21.219974715999999</v>
      </c>
      <c r="AC195" s="44">
        <v>0.14724068279999999</v>
      </c>
    </row>
    <row r="196" spans="1:29">
      <c r="A196" s="25">
        <f t="shared" si="2"/>
        <v>192</v>
      </c>
      <c r="B196" s="14">
        <v>2.138524662</v>
      </c>
      <c r="C196" s="14">
        <v>173.40138959999999</v>
      </c>
      <c r="D196" s="14">
        <v>4.3277986999999997E-2</v>
      </c>
      <c r="E196" s="14">
        <v>0.93622841999999995</v>
      </c>
      <c r="F196" s="14">
        <v>162.52870290000001</v>
      </c>
      <c r="G196" s="14">
        <v>3.9832629000000001E-2</v>
      </c>
      <c r="H196" s="14">
        <v>-0.78781772800000005</v>
      </c>
      <c r="I196" s="14">
        <v>60.746987849999996</v>
      </c>
      <c r="J196" s="14">
        <v>0.17315995300000001</v>
      </c>
      <c r="K196" s="14">
        <v>-1.6302277279999999</v>
      </c>
      <c r="L196" s="14">
        <v>53.821384219999999</v>
      </c>
      <c r="M196" s="14">
        <v>0.16884449700000001</v>
      </c>
      <c r="Q196" s="32"/>
      <c r="R196" s="32"/>
      <c r="W196" s="44">
        <v>215.5</v>
      </c>
      <c r="X196" s="44">
        <v>-1.8798235050000001</v>
      </c>
      <c r="Y196" s="44">
        <v>21.843038191000002</v>
      </c>
      <c r="Z196" s="44">
        <v>0.1323204265</v>
      </c>
      <c r="AA196" s="44">
        <v>-2.2973242699999998</v>
      </c>
      <c r="AB196" s="44">
        <v>21.247972622999999</v>
      </c>
      <c r="AC196" s="44">
        <v>0.14724846699999999</v>
      </c>
    </row>
    <row r="197" spans="1:29">
      <c r="A197" s="25">
        <f t="shared" si="2"/>
        <v>193</v>
      </c>
      <c r="B197" s="14">
        <v>2.113023423</v>
      </c>
      <c r="C197" s="14">
        <v>173.61005180000001</v>
      </c>
      <c r="D197" s="14">
        <v>4.3085684999999999E-2</v>
      </c>
      <c r="E197" s="14">
        <v>0.94114594299999998</v>
      </c>
      <c r="F197" s="14">
        <v>162.56899580000001</v>
      </c>
      <c r="G197" s="14">
        <v>3.9820662999999999E-2</v>
      </c>
      <c r="H197" s="14">
        <v>-0.801993069</v>
      </c>
      <c r="I197" s="14">
        <v>61.095368469999997</v>
      </c>
      <c r="J197" s="14">
        <v>0.172459052</v>
      </c>
      <c r="K197" s="14">
        <v>-1.6512482079999999</v>
      </c>
      <c r="L197" s="14">
        <v>53.945437249999998</v>
      </c>
      <c r="M197" s="14">
        <v>0.16812453799999999</v>
      </c>
      <c r="Q197" s="32"/>
      <c r="R197" s="32"/>
      <c r="W197" s="44">
        <v>216.5</v>
      </c>
      <c r="X197" s="44">
        <v>-1.874670324</v>
      </c>
      <c r="Y197" s="44">
        <v>21.895868500999999</v>
      </c>
      <c r="Z197" s="44">
        <v>0.13228638179999999</v>
      </c>
      <c r="AA197" s="44">
        <v>-2.3036878019999998</v>
      </c>
      <c r="AB197" s="44">
        <v>21.275322388999999</v>
      </c>
      <c r="AC197" s="44">
        <v>0.1472687698</v>
      </c>
    </row>
    <row r="198" spans="1:29">
      <c r="A198" s="25">
        <f t="shared" si="2"/>
        <v>194</v>
      </c>
      <c r="B198" s="14">
        <v>2.0854902860000002</v>
      </c>
      <c r="C198" s="14">
        <v>173.8067179</v>
      </c>
      <c r="D198" s="14">
        <v>4.2901834999999999E-2</v>
      </c>
      <c r="E198" s="14">
        <v>0.94611387999999996</v>
      </c>
      <c r="F198" s="14">
        <v>162.60723089999999</v>
      </c>
      <c r="G198" s="14">
        <v>3.9809724999999997E-2</v>
      </c>
      <c r="H198" s="14">
        <v>-0.81644640899999998</v>
      </c>
      <c r="I198" s="14">
        <v>61.436600769999998</v>
      </c>
      <c r="J198" s="14">
        <v>0.17177572599999999</v>
      </c>
      <c r="K198" s="14">
        <v>-1.67165392</v>
      </c>
      <c r="L198" s="14">
        <v>54.065432780000002</v>
      </c>
      <c r="M198" s="14">
        <v>0.16742917900000001</v>
      </c>
      <c r="Q198" s="32"/>
      <c r="R198" s="32"/>
      <c r="W198" s="44">
        <v>217.5</v>
      </c>
      <c r="X198" s="44">
        <v>-1.869760299</v>
      </c>
      <c r="Y198" s="44">
        <v>21.948361684000002</v>
      </c>
      <c r="Z198" s="44">
        <v>0.1322595999</v>
      </c>
      <c r="AA198" s="44">
        <v>-2.3097999709999999</v>
      </c>
      <c r="AB198" s="44">
        <v>21.302019325</v>
      </c>
      <c r="AC198" s="44">
        <v>0.14730229859999999</v>
      </c>
    </row>
    <row r="199" spans="1:29">
      <c r="A199" s="25">
        <f t="shared" si="2"/>
        <v>195</v>
      </c>
      <c r="B199" s="14">
        <v>2.0562195000000001</v>
      </c>
      <c r="C199" s="14">
        <v>173.9919998</v>
      </c>
      <c r="D199" s="14">
        <v>4.2726423999999999E-2</v>
      </c>
      <c r="E199" s="14">
        <v>0.95111042999999995</v>
      </c>
      <c r="F199" s="14">
        <v>162.64354180000001</v>
      </c>
      <c r="G199" s="14">
        <v>3.97997E-2</v>
      </c>
      <c r="H199" s="14">
        <v>-0.831110299</v>
      </c>
      <c r="I199" s="14">
        <v>61.770573720000002</v>
      </c>
      <c r="J199" s="14">
        <v>0.17111098599999999</v>
      </c>
      <c r="K199" s="14">
        <v>-1.6913805829999999</v>
      </c>
      <c r="L199" s="14">
        <v>54.181584860000001</v>
      </c>
      <c r="M199" s="14">
        <v>0.16675981600000001</v>
      </c>
      <c r="Q199" s="32"/>
      <c r="R199" s="32"/>
      <c r="W199" s="44">
        <v>218.5</v>
      </c>
      <c r="X199" s="44">
        <v>-1.8651132450000001</v>
      </c>
      <c r="Y199" s="44">
        <v>22.000505690000001</v>
      </c>
      <c r="Z199" s="44">
        <v>0.13224041759999999</v>
      </c>
      <c r="AA199" s="44">
        <v>-2.3156518739999998</v>
      </c>
      <c r="AB199" s="44">
        <v>21.328054894000001</v>
      </c>
      <c r="AC199" s="44">
        <v>0.14734951439999999</v>
      </c>
    </row>
    <row r="200" spans="1:29">
      <c r="A200" s="25">
        <f t="shared" si="2"/>
        <v>196</v>
      </c>
      <c r="B200" s="14">
        <v>2.0254966479999998</v>
      </c>
      <c r="C200" s="14">
        <v>174.16649509999999</v>
      </c>
      <c r="D200" s="14">
        <v>4.2559395999999999E-2</v>
      </c>
      <c r="E200" s="14">
        <v>0.956116576</v>
      </c>
      <c r="F200" s="14">
        <v>162.67805190000001</v>
      </c>
      <c r="G200" s="14">
        <v>3.9790485E-2</v>
      </c>
      <c r="H200" s="14">
        <v>-0.84591449799999996</v>
      </c>
      <c r="I200" s="14">
        <v>62.097193990000001</v>
      </c>
      <c r="J200" s="14">
        <v>0.170465756</v>
      </c>
      <c r="K200" s="14">
        <v>-1.7103645569999999</v>
      </c>
      <c r="L200" s="14">
        <v>54.29411356</v>
      </c>
      <c r="M200" s="14">
        <v>0.16611778799999999</v>
      </c>
      <c r="Q200" s="32"/>
      <c r="R200" s="32"/>
      <c r="W200" s="44">
        <v>219.5</v>
      </c>
      <c r="X200" s="44">
        <v>-1.8607349440000001</v>
      </c>
      <c r="Y200" s="44">
        <v>22.052292423000001</v>
      </c>
      <c r="Z200" s="44">
        <v>0.13222933009999999</v>
      </c>
      <c r="AA200" s="44">
        <v>-2.3212173100000002</v>
      </c>
      <c r="AB200" s="44">
        <v>21.353425629</v>
      </c>
      <c r="AC200" s="44">
        <v>0.14741121530000001</v>
      </c>
    </row>
    <row r="201" spans="1:29">
      <c r="A201" s="25">
        <f t="shared" si="2"/>
        <v>197</v>
      </c>
      <c r="B201" s="14">
        <v>1.9935981819999999</v>
      </c>
      <c r="C201" s="14">
        <v>174.33078549999999</v>
      </c>
      <c r="D201" s="14">
        <v>4.2400651999999997E-2</v>
      </c>
      <c r="E201" s="14">
        <v>0.96111579199999997</v>
      </c>
      <c r="F201" s="14">
        <v>162.71087510000001</v>
      </c>
      <c r="G201" s="14">
        <v>3.9781991000000003E-2</v>
      </c>
      <c r="H201" s="14">
        <v>-0.86078651399999995</v>
      </c>
      <c r="I201" s="14">
        <v>62.416386279999998</v>
      </c>
      <c r="J201" s="14">
        <v>0.16984086900000001</v>
      </c>
      <c r="K201" s="14">
        <v>-1.728543207</v>
      </c>
      <c r="L201" s="14">
        <v>54.403244309999998</v>
      </c>
      <c r="M201" s="14">
        <v>0.16550436499999999</v>
      </c>
      <c r="Q201" s="32"/>
      <c r="R201" s="32"/>
      <c r="W201" s="44">
        <v>220.5</v>
      </c>
      <c r="X201" s="44">
        <v>-1.85663384</v>
      </c>
      <c r="Y201" s="44">
        <v>22.103713047999999</v>
      </c>
      <c r="Z201" s="44">
        <v>0.132226801</v>
      </c>
      <c r="AA201" s="44">
        <v>-2.3264819110000001</v>
      </c>
      <c r="AB201" s="44">
        <v>21.378124616000001</v>
      </c>
      <c r="AC201" s="44">
        <v>0.14748797929999999</v>
      </c>
    </row>
    <row r="202" spans="1:29">
      <c r="A202" s="25">
        <f t="shared" si="2"/>
        <v>198</v>
      </c>
      <c r="B202" s="14">
        <v>1.960789092</v>
      </c>
      <c r="C202" s="14">
        <v>174.4854344</v>
      </c>
      <c r="D202" s="14">
        <v>4.2250062999999997E-2</v>
      </c>
      <c r="E202" s="14">
        <v>0.96609376599999996</v>
      </c>
      <c r="F202" s="14">
        <v>162.74211679999999</v>
      </c>
      <c r="G202" s="14">
        <v>3.9774136000000002E-2</v>
      </c>
      <c r="H202" s="14">
        <v>-0.87565218099999997</v>
      </c>
      <c r="I202" s="14">
        <v>62.728093620000003</v>
      </c>
      <c r="J202" s="14">
        <v>0.16923706299999999</v>
      </c>
      <c r="K202" s="14">
        <v>-1.745855274</v>
      </c>
      <c r="L202" s="14">
        <v>54.509207170000003</v>
      </c>
      <c r="M202" s="14">
        <v>0.16492074700000001</v>
      </c>
      <c r="Q202" s="32"/>
      <c r="R202" s="32"/>
      <c r="W202" s="44">
        <v>221.5</v>
      </c>
      <c r="X202" s="44">
        <v>-1.8528271860000001</v>
      </c>
      <c r="Y202" s="44">
        <v>22.154756029000001</v>
      </c>
      <c r="Z202" s="44">
        <v>0.13223320050000001</v>
      </c>
      <c r="AA202" s="44">
        <v>-2.3314281389999998</v>
      </c>
      <c r="AB202" s="44">
        <v>21.402145892</v>
      </c>
      <c r="AC202" s="44">
        <v>0.14758045249999999</v>
      </c>
    </row>
    <row r="203" spans="1:29">
      <c r="A203" s="25">
        <f t="shared" si="2"/>
        <v>199</v>
      </c>
      <c r="B203" s="14">
        <v>1.927320937</v>
      </c>
      <c r="C203" s="14">
        <v>174.6309856</v>
      </c>
      <c r="D203" s="14">
        <v>4.2107464999999997E-2</v>
      </c>
      <c r="E203" s="14">
        <v>0.97103816200000004</v>
      </c>
      <c r="F203" s="14">
        <v>162.77187409999999</v>
      </c>
      <c r="G203" s="14">
        <v>3.9766849999999999E-2</v>
      </c>
      <c r="H203" s="14">
        <v>-0.890436283</v>
      </c>
      <c r="I203" s="14">
        <v>63.032277559999997</v>
      </c>
      <c r="J203" s="14">
        <v>0.16865497099999999</v>
      </c>
      <c r="K203" s="14">
        <v>-1.762241248</v>
      </c>
      <c r="L203" s="14">
        <v>54.612236029999998</v>
      </c>
      <c r="M203" s="14">
        <v>0.16436805400000001</v>
      </c>
      <c r="Q203" s="32"/>
      <c r="R203" s="32"/>
      <c r="W203" s="44">
        <v>222.5</v>
      </c>
      <c r="X203" s="44">
        <v>-1.8493232040000001</v>
      </c>
      <c r="Y203" s="44">
        <v>22.205412485</v>
      </c>
      <c r="Z203" s="44">
        <v>0.13224899309999999</v>
      </c>
      <c r="AA203" s="44">
        <v>-2.3360384729999999</v>
      </c>
      <c r="AB203" s="44">
        <v>21.425483514</v>
      </c>
      <c r="AC203" s="44">
        <v>0.14768928889999999</v>
      </c>
    </row>
    <row r="204" spans="1:29">
      <c r="A204" s="25">
        <f t="shared" si="2"/>
        <v>200</v>
      </c>
      <c r="B204" s="14">
        <v>1.89343024</v>
      </c>
      <c r="C204" s="14">
        <v>174.7679617</v>
      </c>
      <c r="D204" s="14">
        <v>4.1972676E-2</v>
      </c>
      <c r="E204" s="14">
        <v>0.97593839100000002</v>
      </c>
      <c r="F204" s="14">
        <v>162.8002371</v>
      </c>
      <c r="G204" s="14">
        <v>3.9760070000000002E-2</v>
      </c>
      <c r="H204" s="14">
        <v>-0.90506318500000005</v>
      </c>
      <c r="I204" s="14">
        <v>63.32891841</v>
      </c>
      <c r="J204" s="14">
        <v>0.16809512400000001</v>
      </c>
      <c r="K204" s="14">
        <v>-1.7776437469999999</v>
      </c>
      <c r="L204" s="14">
        <v>54.712567870000001</v>
      </c>
      <c r="M204" s="14">
        <v>0.16384731999999999</v>
      </c>
      <c r="Q204" s="32"/>
      <c r="R204" s="32"/>
      <c r="W204" s="44">
        <v>223.5</v>
      </c>
      <c r="X204" s="44">
        <v>-1.846131607</v>
      </c>
      <c r="Y204" s="44">
        <v>22.255673000000002</v>
      </c>
      <c r="Z204" s="44">
        <v>0.13227462540000001</v>
      </c>
      <c r="AA204" s="44">
        <v>-2.3402954500000002</v>
      </c>
      <c r="AB204" s="44">
        <v>21.448131558</v>
      </c>
      <c r="AC204" s="44">
        <v>0.14781515009999999</v>
      </c>
    </row>
    <row r="205" spans="1:29">
      <c r="A205" s="25">
        <f t="shared" si="2"/>
        <v>201</v>
      </c>
      <c r="B205" s="14">
        <v>1.8593372589999999</v>
      </c>
      <c r="C205" s="14">
        <v>174.8968634</v>
      </c>
      <c r="D205" s="14">
        <v>4.1845488E-2</v>
      </c>
      <c r="E205" s="14">
        <v>0.98078541799999996</v>
      </c>
      <c r="F205" s="14">
        <v>162.82728890000001</v>
      </c>
      <c r="G205" s="14">
        <v>3.9753741000000002E-2</v>
      </c>
      <c r="H205" s="14">
        <v>-0.91945748999999999</v>
      </c>
      <c r="I205" s="14">
        <v>63.618015370000002</v>
      </c>
      <c r="J205" s="14">
        <v>0.16755793999999999</v>
      </c>
      <c r="K205" s="14">
        <v>-1.7920078909999999</v>
      </c>
      <c r="L205" s="14">
        <v>54.810441840000003</v>
      </c>
      <c r="M205" s="14">
        <v>0.163359491</v>
      </c>
      <c r="Q205" s="32"/>
      <c r="R205" s="32"/>
      <c r="W205" s="44">
        <v>224.5</v>
      </c>
      <c r="X205" s="44">
        <v>-1.8432612939999999</v>
      </c>
      <c r="Y205" s="44">
        <v>22.305528305999999</v>
      </c>
      <c r="Z205" s="44">
        <v>0.132310549</v>
      </c>
      <c r="AA205" s="44">
        <v>-2.3441817029999998</v>
      </c>
      <c r="AB205" s="44">
        <v>21.470084115999999</v>
      </c>
      <c r="AC205" s="44">
        <v>0.1479587057</v>
      </c>
    </row>
    <row r="206" spans="1:29">
      <c r="A206" s="25">
        <f t="shared" si="2"/>
        <v>202</v>
      </c>
      <c r="B206" s="14">
        <v>1.825245107</v>
      </c>
      <c r="C206" s="14">
        <v>175.01816909999999</v>
      </c>
      <c r="D206" s="14">
        <v>4.1725679000000002E-2</v>
      </c>
      <c r="E206" s="14">
        <v>0.98557157900000003</v>
      </c>
      <c r="F206" s="14">
        <v>162.85310670000001</v>
      </c>
      <c r="G206" s="14">
        <v>3.9747814999999999E-2</v>
      </c>
      <c r="H206" s="14">
        <v>-0.93354468300000004</v>
      </c>
      <c r="I206" s="14">
        <v>63.899586620000001</v>
      </c>
      <c r="J206" s="14">
        <v>0.16704372200000001</v>
      </c>
      <c r="K206" s="14">
        <v>-1.805281675</v>
      </c>
      <c r="L206" s="14">
        <v>54.906098419999999</v>
      </c>
      <c r="M206" s="14">
        <v>0.162905415</v>
      </c>
      <c r="Q206" s="32"/>
      <c r="R206" s="32"/>
      <c r="W206" s="44">
        <v>225.5</v>
      </c>
      <c r="X206" s="44">
        <v>-1.840720248</v>
      </c>
      <c r="Y206" s="44">
        <v>22.354969299</v>
      </c>
      <c r="Z206" s="44">
        <v>0.13235722080000001</v>
      </c>
      <c r="AA206" s="44">
        <v>-2.34768</v>
      </c>
      <c r="AB206" s="44">
        <v>21.491335286000002</v>
      </c>
      <c r="AC206" s="44">
        <v>0.14812063319999999</v>
      </c>
    </row>
    <row r="207" spans="1:29">
      <c r="A207" s="25">
        <f t="shared" si="2"/>
        <v>203</v>
      </c>
      <c r="B207" s="14">
        <v>1.791339209</v>
      </c>
      <c r="C207" s="14">
        <v>175.13233450000001</v>
      </c>
      <c r="D207" s="14">
        <v>4.1613015000000003E-2</v>
      </c>
      <c r="E207" s="14">
        <v>0.99029042</v>
      </c>
      <c r="F207" s="14">
        <v>162.8777619</v>
      </c>
      <c r="G207" s="14">
        <v>3.9742249E-2</v>
      </c>
      <c r="H207" s="14">
        <v>-0.94725176499999997</v>
      </c>
      <c r="I207" s="14">
        <v>64.173669430000004</v>
      </c>
      <c r="J207" s="14">
        <v>0.16655265399999999</v>
      </c>
      <c r="K207" s="14">
        <v>-1.8174163350000001</v>
      </c>
      <c r="L207" s="14">
        <v>54.999778460000002</v>
      </c>
      <c r="M207" s="14">
        <v>0.16248583899999999</v>
      </c>
      <c r="Q207" s="32"/>
      <c r="R207" s="32"/>
      <c r="W207" s="44">
        <v>226.5</v>
      </c>
      <c r="X207" s="44">
        <v>-1.8385154399999999</v>
      </c>
      <c r="Y207" s="44">
        <v>22.403987056999998</v>
      </c>
      <c r="Z207" s="44">
        <v>0.13241510300000001</v>
      </c>
      <c r="AA207" s="44">
        <v>-2.3507732859999999</v>
      </c>
      <c r="AB207" s="44">
        <v>21.511879176000001</v>
      </c>
      <c r="AC207" s="44">
        <v>0.14830161850000001</v>
      </c>
    </row>
    <row r="208" spans="1:29">
      <c r="A208" s="25">
        <f t="shared" si="2"/>
        <v>204</v>
      </c>
      <c r="B208" s="14">
        <v>1.757787065</v>
      </c>
      <c r="C208" s="14">
        <v>175.23979259999999</v>
      </c>
      <c r="D208" s="14">
        <v>4.1507249000000003E-2</v>
      </c>
      <c r="E208" s="14">
        <v>0.994936555</v>
      </c>
      <c r="F208" s="14">
        <v>162.90132080000001</v>
      </c>
      <c r="G208" s="14">
        <v>3.9737003999999999E-2</v>
      </c>
      <c r="H208" s="14">
        <v>-0.96050785500000002</v>
      </c>
      <c r="I208" s="14">
        <v>64.440320159999999</v>
      </c>
      <c r="J208" s="14">
        <v>0.16608479800000001</v>
      </c>
      <c r="K208" s="14">
        <v>-1.828366707</v>
      </c>
      <c r="L208" s="14">
        <v>55.091722169999997</v>
      </c>
      <c r="M208" s="14">
        <v>0.16210140200000001</v>
      </c>
      <c r="Q208" s="32"/>
      <c r="R208" s="32"/>
      <c r="W208" s="44">
        <v>227.5</v>
      </c>
      <c r="X208" s="44">
        <v>-1.83665586</v>
      </c>
      <c r="Y208" s="44">
        <v>22.452571817999999</v>
      </c>
      <c r="Z208" s="44">
        <v>0.13248463099999999</v>
      </c>
      <c r="AA208" s="44">
        <v>-2.3534447250000001</v>
      </c>
      <c r="AB208" s="44">
        <v>21.531709893999999</v>
      </c>
      <c r="AC208" s="44">
        <v>0.14850235540000001</v>
      </c>
    </row>
    <row r="209" spans="1:29">
      <c r="A209" s="25">
        <f t="shared" si="2"/>
        <v>205</v>
      </c>
      <c r="B209" s="14">
        <v>1.7247382920000001</v>
      </c>
      <c r="C209" s="14">
        <v>175.34095400000001</v>
      </c>
      <c r="D209" s="14">
        <v>4.1408129000000002E-2</v>
      </c>
      <c r="E209" s="14">
        <v>0.99950553900000005</v>
      </c>
      <c r="F209" s="14">
        <v>162.92384490000001</v>
      </c>
      <c r="G209" s="14">
        <v>3.9732047999999999E-2</v>
      </c>
      <c r="H209" s="14">
        <v>-0.97324476199999999</v>
      </c>
      <c r="I209" s="14">
        <v>64.699614269999998</v>
      </c>
      <c r="J209" s="14">
        <v>0.16564008999999999</v>
      </c>
      <c r="K209" s="14">
        <v>-1.8380915760000001</v>
      </c>
      <c r="L209" s="14">
        <v>55.182168109999999</v>
      </c>
      <c r="M209" s="14">
        <v>0.16175263400000001</v>
      </c>
      <c r="Q209" s="32"/>
      <c r="R209" s="32"/>
      <c r="W209" s="44">
        <v>228.5</v>
      </c>
      <c r="X209" s="44">
        <v>-1.835138046</v>
      </c>
      <c r="Y209" s="44">
        <v>22.500717780999999</v>
      </c>
      <c r="Z209" s="44">
        <v>0.13256635920000001</v>
      </c>
      <c r="AA209" s="44">
        <v>-2.3556777430000002</v>
      </c>
      <c r="AB209" s="44">
        <v>21.550821547000002</v>
      </c>
      <c r="AC209" s="44">
        <v>0.1487235462</v>
      </c>
    </row>
    <row r="210" spans="1:29">
      <c r="A210" s="25">
        <f t="shared" si="2"/>
        <v>206</v>
      </c>
      <c r="B210" s="14">
        <v>1.692324905</v>
      </c>
      <c r="C210" s="14">
        <v>175.43620709999999</v>
      </c>
      <c r="D210" s="14">
        <v>4.1315398000000003E-2</v>
      </c>
      <c r="E210" s="14">
        <v>1.003993753</v>
      </c>
      <c r="F210" s="14">
        <v>162.94539119999999</v>
      </c>
      <c r="G210" s="14">
        <v>3.9727352E-2</v>
      </c>
      <c r="H210" s="14">
        <v>-0.98539750199999998</v>
      </c>
      <c r="I210" s="14">
        <v>64.951646249999996</v>
      </c>
      <c r="J210" s="14">
        <v>0.16521834099999999</v>
      </c>
      <c r="K210" s="14">
        <v>-1.8465540149999999</v>
      </c>
      <c r="L210" s="14">
        <v>55.271352</v>
      </c>
      <c r="M210" s="14">
        <v>0.161439944</v>
      </c>
      <c r="Q210" s="32"/>
      <c r="R210" s="32"/>
      <c r="W210" s="44">
        <v>229.5</v>
      </c>
      <c r="X210" s="44">
        <v>-1.833972004</v>
      </c>
      <c r="Y210" s="44">
        <v>22.548414372</v>
      </c>
      <c r="Z210" s="44">
        <v>0.13266069899999999</v>
      </c>
      <c r="AA210" s="44">
        <v>-2.35745607</v>
      </c>
      <c r="AB210" s="44">
        <v>21.569208237000002</v>
      </c>
      <c r="AC210" s="44">
        <v>0.14896590179999999</v>
      </c>
    </row>
    <row r="211" spans="1:29">
      <c r="A211" s="25">
        <f t="shared" si="2"/>
        <v>207</v>
      </c>
      <c r="B211" s="14">
        <v>1.6606618150000001</v>
      </c>
      <c r="C211" s="14">
        <v>175.52591910000001</v>
      </c>
      <c r="D211" s="14">
        <v>4.1228795999999998E-2</v>
      </c>
      <c r="E211" s="14">
        <v>1.0083983000000001</v>
      </c>
      <c r="F211" s="14">
        <v>162.9660131</v>
      </c>
      <c r="G211" s="14">
        <v>3.9722889999999997E-2</v>
      </c>
      <c r="H211" s="14">
        <v>-0.996904762</v>
      </c>
      <c r="I211" s="14">
        <v>65.196529499999997</v>
      </c>
      <c r="J211" s="14">
        <v>0.16481923600000001</v>
      </c>
      <c r="K211" s="14">
        <v>-1.853721704</v>
      </c>
      <c r="L211" s="14">
        <v>55.359505579999997</v>
      </c>
      <c r="M211" s="14">
        <v>0.16116362300000001</v>
      </c>
      <c r="Q211" s="32"/>
      <c r="R211" s="32"/>
      <c r="W211" s="44">
        <v>230.5</v>
      </c>
      <c r="X211" s="44">
        <v>-1.8331577509999999</v>
      </c>
      <c r="Y211" s="44">
        <v>22.595654215</v>
      </c>
      <c r="Z211" s="44">
        <v>0.1327681527</v>
      </c>
      <c r="AA211" s="44">
        <v>-2.3587637880000001</v>
      </c>
      <c r="AB211" s="44">
        <v>21.586864057</v>
      </c>
      <c r="AC211" s="44">
        <v>0.1492301415</v>
      </c>
    </row>
    <row r="212" spans="1:29">
      <c r="A212" s="25">
        <f t="shared" si="2"/>
        <v>208</v>
      </c>
      <c r="B212" s="14">
        <v>1.6298474949999999</v>
      </c>
      <c r="C212" s="14">
        <v>175.6104358</v>
      </c>
      <c r="D212" s="14">
        <v>4.114806E-2</v>
      </c>
      <c r="E212" s="14">
        <v>1.012716921</v>
      </c>
      <c r="F212" s="14">
        <v>162.98575990000001</v>
      </c>
      <c r="G212" s="14">
        <v>3.971864E-2</v>
      </c>
      <c r="H212" s="14">
        <v>-1.007705555</v>
      </c>
      <c r="I212" s="14">
        <v>65.434401859999994</v>
      </c>
      <c r="J212" s="14">
        <v>0.16444238</v>
      </c>
      <c r="K212" s="14">
        <v>-1.859567242</v>
      </c>
      <c r="L212" s="14">
        <v>55.446855309999997</v>
      </c>
      <c r="M212" s="14">
        <v>0.16092383299999999</v>
      </c>
      <c r="Q212" s="32"/>
      <c r="R212" s="32"/>
      <c r="W212" s="44">
        <v>231.5</v>
      </c>
      <c r="X212" s="44">
        <v>-1.83269562</v>
      </c>
      <c r="Y212" s="44">
        <v>22.642429557</v>
      </c>
      <c r="Z212" s="44">
        <v>0.13288921049999999</v>
      </c>
      <c r="AA212" s="44">
        <v>-2.3595853689999999</v>
      </c>
      <c r="AB212" s="44">
        <v>21.603783087</v>
      </c>
      <c r="AC212" s="44">
        <v>0.14951699360000001</v>
      </c>
    </row>
    <row r="213" spans="1:29">
      <c r="A213" s="25">
        <f t="shared" si="2"/>
        <v>209</v>
      </c>
      <c r="B213" s="14">
        <v>1.5999647880000001</v>
      </c>
      <c r="C213" s="14">
        <v>175.69008299999999</v>
      </c>
      <c r="D213" s="14">
        <v>4.1072931E-2</v>
      </c>
      <c r="E213" s="14">
        <v>1.016947912</v>
      </c>
      <c r="F213" s="14">
        <v>163.00467760000001</v>
      </c>
      <c r="G213" s="14">
        <v>3.9714580999999999E-2</v>
      </c>
      <c r="H213" s="14">
        <v>-1.017756047</v>
      </c>
      <c r="I213" s="14">
        <v>65.665400149999996</v>
      </c>
      <c r="J213" s="14">
        <v>0.16408710300000001</v>
      </c>
      <c r="K213" s="14">
        <v>-1.8640684430000001</v>
      </c>
      <c r="L213" s="14">
        <v>55.533621070000002</v>
      </c>
      <c r="M213" s="14">
        <v>0.16072060899999999</v>
      </c>
      <c r="Q213" s="32"/>
      <c r="R213" s="32"/>
      <c r="W213" s="44">
        <v>232.5</v>
      </c>
      <c r="X213" s="44">
        <v>-1.8325843420000001</v>
      </c>
      <c r="Y213" s="44">
        <v>22.688732921</v>
      </c>
      <c r="Z213" s="44">
        <v>0.13302436840000001</v>
      </c>
      <c r="AA213" s="44">
        <v>-2.359905726</v>
      </c>
      <c r="AB213" s="44">
        <v>21.619959388000002</v>
      </c>
      <c r="AC213" s="44">
        <v>0.1498271951</v>
      </c>
    </row>
    <row r="214" spans="1:29">
      <c r="A214" s="25">
        <f t="shared" si="2"/>
        <v>210</v>
      </c>
      <c r="B214" s="14">
        <v>1.571081817</v>
      </c>
      <c r="C214" s="14">
        <v>175.76516710000001</v>
      </c>
      <c r="D214" s="14">
        <v>4.1003150000000002E-2</v>
      </c>
      <c r="E214" s="14">
        <v>1.0210900549999999</v>
      </c>
      <c r="F214" s="14">
        <v>163.0228094</v>
      </c>
      <c r="G214" s="14">
        <v>3.9710697000000003E-2</v>
      </c>
      <c r="H214" s="14">
        <v>-1.0270027129999999</v>
      </c>
      <c r="I214" s="14">
        <v>65.889701169999995</v>
      </c>
      <c r="J214" s="14">
        <v>0.16375279100000001</v>
      </c>
      <c r="K214" s="14">
        <v>-1.86720861</v>
      </c>
      <c r="L214" s="14">
        <v>55.620014640000001</v>
      </c>
      <c r="M214" s="14">
        <v>0.16055385</v>
      </c>
      <c r="Q214" s="32"/>
      <c r="R214" s="32"/>
      <c r="W214" s="44">
        <v>233.5</v>
      </c>
      <c r="X214" s="44">
        <v>-1.8328209740000001</v>
      </c>
      <c r="Y214" s="44">
        <v>22.734557125999999</v>
      </c>
      <c r="Z214" s="44">
        <v>0.13317412849999999</v>
      </c>
      <c r="AA214" s="44">
        <v>-2.3597102579999998</v>
      </c>
      <c r="AB214" s="44">
        <v>21.635387002000002</v>
      </c>
      <c r="AC214" s="44">
        <v>0.1501614923</v>
      </c>
    </row>
    <row r="215" spans="1:29">
      <c r="A215" s="25">
        <f t="shared" si="2"/>
        <v>211</v>
      </c>
      <c r="B215" s="14">
        <v>1.5432529820000001</v>
      </c>
      <c r="C215" s="14">
        <v>175.83597570000001</v>
      </c>
      <c r="D215" s="14">
        <v>4.0938463000000001E-2</v>
      </c>
      <c r="E215" s="14">
        <v>1.0251425540000001</v>
      </c>
      <c r="F215" s="14">
        <v>163.04019529999999</v>
      </c>
      <c r="G215" s="14">
        <v>3.9706971000000001E-2</v>
      </c>
      <c r="H215" s="14">
        <v>-1.0354022430000001</v>
      </c>
      <c r="I215" s="14">
        <v>66.107491139999993</v>
      </c>
      <c r="J215" s="14">
        <v>0.16343866100000001</v>
      </c>
      <c r="K215" s="14">
        <v>-1.8689768</v>
      </c>
      <c r="L215" s="14">
        <v>55.706238259999999</v>
      </c>
      <c r="M215" s="14">
        <v>0.16042331900000001</v>
      </c>
      <c r="Q215" s="32"/>
      <c r="R215" s="32"/>
      <c r="W215" s="44">
        <v>234.5</v>
      </c>
      <c r="X215" s="44">
        <v>-1.833400825</v>
      </c>
      <c r="Y215" s="44">
        <v>22.779895294999999</v>
      </c>
      <c r="Z215" s="44">
        <v>0.13333899939999999</v>
      </c>
      <c r="AA215" s="44">
        <v>-2.3589804640000001</v>
      </c>
      <c r="AB215" s="44">
        <v>21.650061262000001</v>
      </c>
      <c r="AC215" s="44">
        <v>0.15052073399999999</v>
      </c>
    </row>
    <row r="216" spans="1:29">
      <c r="A216" s="25">
        <f t="shared" si="2"/>
        <v>212</v>
      </c>
      <c r="B216" s="14">
        <v>1.5165199979999999</v>
      </c>
      <c r="C216" s="14">
        <v>175.90277879999999</v>
      </c>
      <c r="D216" s="14">
        <v>4.0878616999999999E-2</v>
      </c>
      <c r="E216" s="14">
        <v>1.0291049830000001</v>
      </c>
      <c r="F216" s="14">
        <v>163.05687270000001</v>
      </c>
      <c r="G216" s="14">
        <v>3.9703390999999998E-2</v>
      </c>
      <c r="H216" s="14">
        <v>-1.0429163560000001</v>
      </c>
      <c r="I216" s="14">
        <v>66.318973110000002</v>
      </c>
      <c r="J216" s="14">
        <v>0.16314382499999999</v>
      </c>
      <c r="K216" s="14">
        <v>-1.869371157</v>
      </c>
      <c r="L216" s="14">
        <v>55.792479389999997</v>
      </c>
      <c r="M216" s="14">
        <v>0.160328578</v>
      </c>
      <c r="Q216" s="32"/>
      <c r="R216" s="32"/>
      <c r="W216" s="44">
        <v>235.5</v>
      </c>
      <c r="X216" s="44">
        <v>-1.834317405</v>
      </c>
      <c r="Y216" s="44">
        <v>22.824740867999999</v>
      </c>
      <c r="Z216" s="44">
        <v>0.13351949590000001</v>
      </c>
      <c r="AA216" s="44">
        <v>-2.3577145079999999</v>
      </c>
      <c r="AB216" s="44">
        <v>21.663972694999998</v>
      </c>
      <c r="AC216" s="44">
        <v>0.15090543940000001</v>
      </c>
    </row>
    <row r="217" spans="1:29">
      <c r="A217" s="25">
        <f t="shared" si="2"/>
        <v>213</v>
      </c>
      <c r="B217" s="14">
        <v>1.490912963</v>
      </c>
      <c r="C217" s="14">
        <v>175.9658293</v>
      </c>
      <c r="D217" s="14">
        <v>4.0823367999999999E-2</v>
      </c>
      <c r="E217" s="14">
        <v>1.032977233</v>
      </c>
      <c r="F217" s="14">
        <v>163.07287679999999</v>
      </c>
      <c r="G217" s="14">
        <v>3.9699945E-2</v>
      </c>
      <c r="H217" s="14">
        <v>-1.049511871</v>
      </c>
      <c r="I217" s="14">
        <v>66.524366180000001</v>
      </c>
      <c r="J217" s="14">
        <v>0.16286731099999999</v>
      </c>
      <c r="K217" s="14">
        <v>-1.868386498</v>
      </c>
      <c r="L217" s="14">
        <v>55.878923559999997</v>
      </c>
      <c r="M217" s="14">
        <v>0.16026923200000001</v>
      </c>
      <c r="Q217" s="32"/>
      <c r="R217" s="32"/>
      <c r="W217" s="44">
        <v>236.5</v>
      </c>
      <c r="X217" s="44">
        <v>-1.8355575200000001</v>
      </c>
      <c r="Y217" s="44">
        <v>22.869089116000001</v>
      </c>
      <c r="Z217" s="44">
        <v>0.13371619230000001</v>
      </c>
      <c r="AA217" s="44">
        <v>-2.3558924239999999</v>
      </c>
      <c r="AB217" s="44">
        <v>21.677117355</v>
      </c>
      <c r="AC217" s="44">
        <v>0.1513165313</v>
      </c>
    </row>
    <row r="218" spans="1:29">
      <c r="A218" s="25">
        <f t="shared" si="2"/>
        <v>214</v>
      </c>
      <c r="B218" s="14">
        <v>1.4664514289999999</v>
      </c>
      <c r="C218" s="14">
        <v>176.02536409999999</v>
      </c>
      <c r="D218" s="14">
        <v>4.0772475000000002E-2</v>
      </c>
      <c r="E218" s="14">
        <v>1.036759475</v>
      </c>
      <c r="F218" s="14">
        <v>163.08824039999999</v>
      </c>
      <c r="G218" s="14">
        <v>3.9696623E-2</v>
      </c>
      <c r="H218" s="14">
        <v>-1.055160732</v>
      </c>
      <c r="I218" s="14">
        <v>66.723904430000005</v>
      </c>
      <c r="J218" s="14">
        <v>0.16260807199999999</v>
      </c>
      <c r="K218" s="14">
        <v>-1.8660339239999999</v>
      </c>
      <c r="L218" s="14">
        <v>55.965730219999998</v>
      </c>
      <c r="M218" s="14">
        <v>0.16024454899999999</v>
      </c>
      <c r="Q218" s="32"/>
      <c r="R218" s="32"/>
      <c r="W218" s="44">
        <v>237.5</v>
      </c>
      <c r="X218" s="44">
        <v>-1.8371194660000001</v>
      </c>
      <c r="Y218" s="44">
        <v>22.912931508</v>
      </c>
      <c r="Z218" s="44">
        <v>0.13392952490000001</v>
      </c>
      <c r="AA218" s="44">
        <v>-2.353501353</v>
      </c>
      <c r="AB218" s="44">
        <v>21.689489351999999</v>
      </c>
      <c r="AC218" s="44">
        <v>0.15175480769999999</v>
      </c>
    </row>
    <row r="219" spans="1:29">
      <c r="A219" s="25">
        <f t="shared" si="2"/>
        <v>215</v>
      </c>
      <c r="B219" s="14">
        <v>1.44314546</v>
      </c>
      <c r="C219" s="14">
        <v>176.081605</v>
      </c>
      <c r="D219" s="14">
        <v>4.0725706E-2</v>
      </c>
      <c r="E219" s="14">
        <v>1.0404521170000001</v>
      </c>
      <c r="F219" s="14">
        <v>163.10299430000001</v>
      </c>
      <c r="G219" s="14">
        <v>3.9693415000000003E-2</v>
      </c>
      <c r="H219" s="14">
        <v>-1.0598400189999999</v>
      </c>
      <c r="I219" s="14">
        <v>66.917835629999999</v>
      </c>
      <c r="J219" s="14">
        <v>0.16236500600000001</v>
      </c>
      <c r="K219" s="14">
        <v>-1.862327775</v>
      </c>
      <c r="L219" s="14">
        <v>56.053046010000003</v>
      </c>
      <c r="M219" s="14">
        <v>0.16025371399999999</v>
      </c>
      <c r="Q219" s="32"/>
      <c r="R219" s="32"/>
      <c r="W219" s="44">
        <v>238.5</v>
      </c>
      <c r="X219" s="44">
        <v>-1.838987063</v>
      </c>
      <c r="Y219" s="44">
        <v>22.956263733</v>
      </c>
      <c r="Z219" s="44">
        <v>0.13416007290000001</v>
      </c>
      <c r="AA219" s="44">
        <v>-2.3505287259999998</v>
      </c>
      <c r="AB219" s="44">
        <v>21.701082884000002</v>
      </c>
      <c r="AC219" s="44">
        <v>0.15222108610000001</v>
      </c>
    </row>
    <row r="220" spans="1:29">
      <c r="A220" s="25">
        <f t="shared" si="2"/>
        <v>216</v>
      </c>
      <c r="B220" s="14">
        <v>1.4209966650000001</v>
      </c>
      <c r="C220" s="14">
        <v>176.13475930000001</v>
      </c>
      <c r="D220" s="14">
        <v>4.0682834000000001E-2</v>
      </c>
      <c r="E220" s="14">
        <v>1.044055774</v>
      </c>
      <c r="F220" s="14">
        <v>163.11716730000001</v>
      </c>
      <c r="G220" s="14">
        <v>3.9690312999999998E-2</v>
      </c>
      <c r="H220" s="14">
        <v>-1.0635319729999999</v>
      </c>
      <c r="I220" s="14">
        <v>67.106419560000006</v>
      </c>
      <c r="J220" s="14">
        <v>0.16213697299999999</v>
      </c>
      <c r="K220" s="14">
        <v>-1.8572891949999999</v>
      </c>
      <c r="L220" s="14">
        <v>56.14099882</v>
      </c>
      <c r="M220" s="14">
        <v>0.16029576500000001</v>
      </c>
      <c r="Q220" s="32"/>
      <c r="R220" s="32"/>
      <c r="W220" s="44">
        <v>239.5</v>
      </c>
      <c r="X220" s="44">
        <v>-1.8411461389999999</v>
      </c>
      <c r="Y220" s="44">
        <v>22.999080616000001</v>
      </c>
      <c r="Z220" s="44">
        <v>0.13440838090000001</v>
      </c>
      <c r="AA220" s="44">
        <v>-2.346962247</v>
      </c>
      <c r="AB220" s="44">
        <v>21.711892251999998</v>
      </c>
      <c r="AC220" s="44">
        <v>0.15271620550000001</v>
      </c>
    </row>
    <row r="221" spans="1:29">
      <c r="A221" s="25">
        <f t="shared" si="2"/>
        <v>217</v>
      </c>
      <c r="B221" s="14">
        <v>1.3999991869999999</v>
      </c>
      <c r="C221" s="14">
        <v>176.18502079999999</v>
      </c>
      <c r="D221" s="14">
        <v>4.0643640000000002E-2</v>
      </c>
      <c r="E221" s="14">
        <v>1.047571238</v>
      </c>
      <c r="F221" s="14">
        <v>163.13078659999999</v>
      </c>
      <c r="G221" s="14">
        <v>3.9687311000000003E-2</v>
      </c>
      <c r="H221" s="14">
        <v>-1.0662240380000001</v>
      </c>
      <c r="I221" s="14">
        <v>67.289926030000004</v>
      </c>
      <c r="J221" s="14">
        <v>0.161922819</v>
      </c>
      <c r="K221" s="14">
        <v>-1.8509462860000001</v>
      </c>
      <c r="L221" s="14">
        <v>56.229695640000003</v>
      </c>
      <c r="M221" s="14">
        <v>0.16036959000000001</v>
      </c>
      <c r="Q221" s="32"/>
      <c r="R221" s="32"/>
      <c r="W221" s="44">
        <v>240</v>
      </c>
      <c r="X221" s="44">
        <v>-1.8423301599999999</v>
      </c>
      <c r="Y221" s="44">
        <v>23.020294238000002</v>
      </c>
      <c r="Z221" s="44">
        <v>0.13453936499999999</v>
      </c>
      <c r="AA221" s="44">
        <v>-2.3449584300000001</v>
      </c>
      <c r="AB221" s="44">
        <v>21.716999342000001</v>
      </c>
      <c r="AC221" s="44">
        <v>0.15297471800000001</v>
      </c>
    </row>
    <row r="222" spans="1:29">
      <c r="A222" s="25">
        <f t="shared" si="2"/>
        <v>218</v>
      </c>
      <c r="B222" s="14">
        <v>1.3801406510000001</v>
      </c>
      <c r="C222" s="14">
        <v>176.2325707</v>
      </c>
      <c r="D222" s="14">
        <v>4.0607913000000002E-2</v>
      </c>
      <c r="E222" s="14">
        <v>1.050999451</v>
      </c>
      <c r="F222" s="14">
        <v>163.1438776</v>
      </c>
      <c r="G222" s="14">
        <v>3.9684402000000001E-2</v>
      </c>
      <c r="H222" s="14">
        <v>-1.0679089079999999</v>
      </c>
      <c r="I222" s="14">
        <v>67.468632549999995</v>
      </c>
      <c r="J222" s="14">
        <v>0.16172139799999999</v>
      </c>
      <c r="K222" s="14">
        <v>-1.8433342500000001</v>
      </c>
      <c r="L222" s="14">
        <v>56.319220299999998</v>
      </c>
      <c r="M222" s="14">
        <v>0.16047392999999999</v>
      </c>
      <c r="Q222" s="32"/>
      <c r="R222" s="32"/>
      <c r="S222" s="37"/>
      <c r="T222" s="37"/>
      <c r="W222" s="44">
        <v>240.5</v>
      </c>
      <c r="X222" s="44">
        <v>-1.8435805750000001</v>
      </c>
      <c r="Y222" s="44">
        <v>23.041377338</v>
      </c>
      <c r="Z222" s="44">
        <v>0.13467500139999999</v>
      </c>
      <c r="AA222" s="44">
        <v>-2.3427969480000002</v>
      </c>
      <c r="AB222" s="44">
        <v>21.721909734</v>
      </c>
      <c r="AC222" s="44">
        <v>0.15324087159999999</v>
      </c>
    </row>
    <row r="223" spans="1:29">
      <c r="A223" s="25">
        <f t="shared" si="2"/>
        <v>219</v>
      </c>
      <c r="B223" s="14">
        <v>1.361403047</v>
      </c>
      <c r="C223" s="14">
        <v>176.2775781</v>
      </c>
      <c r="D223" s="14">
        <v>4.0575448E-2</v>
      </c>
      <c r="E223" s="14">
        <v>1.0543414820000001</v>
      </c>
      <c r="F223" s="14">
        <v>163.1564644</v>
      </c>
      <c r="G223" s="14">
        <v>3.9681581E-2</v>
      </c>
      <c r="H223" s="14">
        <v>-1.068589885</v>
      </c>
      <c r="I223" s="14">
        <v>67.642813779999997</v>
      </c>
      <c r="J223" s="14">
        <v>0.16153153000000001</v>
      </c>
      <c r="K223" s="14">
        <v>-1.834495505</v>
      </c>
      <c r="L223" s="14">
        <v>56.409631050000002</v>
      </c>
      <c r="M223" s="14">
        <v>0.160607377</v>
      </c>
      <c r="P223" s="32"/>
      <c r="Q223" s="32"/>
      <c r="R223" s="32"/>
      <c r="S223" s="37"/>
    </row>
    <row r="224" spans="1:29">
      <c r="A224" s="25">
        <f t="shared" si="2"/>
        <v>220</v>
      </c>
      <c r="B224" s="14">
        <v>1.3437635640000001</v>
      </c>
      <c r="C224" s="14">
        <v>176.32020080000001</v>
      </c>
      <c r="D224" s="14">
        <v>4.0546051E-2</v>
      </c>
      <c r="E224" s="14">
        <v>1.057598512</v>
      </c>
      <c r="F224" s="14">
        <v>163.16856970000001</v>
      </c>
      <c r="G224" s="14">
        <v>3.9678841999999999E-2</v>
      </c>
      <c r="H224" s="14">
        <v>-1.068261146</v>
      </c>
      <c r="I224" s="14">
        <v>67.812767500000007</v>
      </c>
      <c r="J224" s="14">
        <v>0.161352313</v>
      </c>
      <c r="K224" s="14">
        <v>-1.8244797850000001</v>
      </c>
      <c r="L224" s="14">
        <v>56.500958109999999</v>
      </c>
      <c r="M224" s="14">
        <v>0.16076837999999999</v>
      </c>
      <c r="P224" s="32"/>
      <c r="Q224" s="32"/>
    </row>
    <row r="225" spans="1:23">
      <c r="A225" s="25">
        <f t="shared" si="2"/>
        <v>221</v>
      </c>
      <c r="B225" s="14">
        <v>1.327195355</v>
      </c>
      <c r="C225" s="14">
        <v>176.36058639999999</v>
      </c>
      <c r="D225" s="14">
        <v>4.0519531999999997E-2</v>
      </c>
      <c r="E225" s="14">
        <v>1.0607718079999999</v>
      </c>
      <c r="F225" s="14">
        <v>163.1802146</v>
      </c>
      <c r="G225" s="14">
        <v>3.9676181999999997E-2</v>
      </c>
      <c r="H225" s="14">
        <v>-1.0669337560000001</v>
      </c>
      <c r="I225" s="14">
        <v>67.978773309999994</v>
      </c>
      <c r="J225" s="14">
        <v>0.161182785</v>
      </c>
      <c r="K225" s="14">
        <v>-1.813344222</v>
      </c>
      <c r="L225" s="14">
        <v>56.593201069999999</v>
      </c>
      <c r="M225" s="14">
        <v>0.16095524899999999</v>
      </c>
      <c r="P225" s="32"/>
      <c r="Q225" s="32"/>
    </row>
    <row r="226" spans="1:23">
      <c r="A226" s="25">
        <f t="shared" si="2"/>
        <v>222</v>
      </c>
      <c r="B226" s="14">
        <v>1.3116682420000001</v>
      </c>
      <c r="C226" s="14">
        <v>176.39887250000001</v>
      </c>
      <c r="D226" s="14">
        <v>4.0495713000000003E-2</v>
      </c>
      <c r="E226" s="14">
        <v>1.063862715</v>
      </c>
      <c r="F226" s="14">
        <v>163.1914194</v>
      </c>
      <c r="G226" s="14">
        <v>3.9673595999999998E-2</v>
      </c>
      <c r="H226" s="14">
        <v>-1.0646209760000001</v>
      </c>
      <c r="I226" s="14">
        <v>68.141110220000002</v>
      </c>
      <c r="J226" s="14">
        <v>0.16102218400000001</v>
      </c>
      <c r="K226" s="14">
        <v>-1.8011534039999999</v>
      </c>
      <c r="L226" s="14">
        <v>56.686326190000003</v>
      </c>
      <c r="M226" s="14">
        <v>0.161166157</v>
      </c>
      <c r="P226" s="32"/>
      <c r="Q226" s="32"/>
    </row>
    <row r="227" spans="1:23">
      <c r="A227" s="25">
        <f t="shared" si="2"/>
        <v>223</v>
      </c>
      <c r="B227" s="14">
        <v>1.2971493590000001</v>
      </c>
      <c r="C227" s="14">
        <v>176.43518739999999</v>
      </c>
      <c r="D227" s="14">
        <v>4.0474420999999997E-2</v>
      </c>
      <c r="E227" s="14">
        <v>1.0668726390000001</v>
      </c>
      <c r="F227" s="14">
        <v>163.202203</v>
      </c>
      <c r="G227" s="14">
        <v>3.9671082000000003E-2</v>
      </c>
      <c r="H227" s="14">
        <v>-1.0613417549999999</v>
      </c>
      <c r="I227" s="14">
        <v>68.300047410000005</v>
      </c>
      <c r="J227" s="14">
        <v>0.16086994299999999</v>
      </c>
      <c r="K227" s="14">
        <v>-1.787979408</v>
      </c>
      <c r="L227" s="14">
        <v>56.780263640000001</v>
      </c>
      <c r="M227" s="14">
        <v>0.16139915099999999</v>
      </c>
      <c r="P227" s="32"/>
      <c r="Q227" s="32"/>
    </row>
    <row r="228" spans="1:23">
      <c r="A228" s="25">
        <f t="shared" si="2"/>
        <v>224</v>
      </c>
      <c r="B228" s="14">
        <v>1.2836037280000001</v>
      </c>
      <c r="C228" s="14">
        <v>176.469651</v>
      </c>
      <c r="D228" s="14">
        <v>4.0455493000000002E-2</v>
      </c>
      <c r="E228" s="14">
        <v>1.0698030359999999</v>
      </c>
      <c r="F228" s="14">
        <v>163.21258349999999</v>
      </c>
      <c r="G228" s="14">
        <v>3.9668635000000001E-2</v>
      </c>
      <c r="H228" s="14">
        <v>-1.0571169570000001</v>
      </c>
      <c r="I228" s="14">
        <v>68.455845400000001</v>
      </c>
      <c r="J228" s="14">
        <v>0.16072579300000001</v>
      </c>
      <c r="K228" s="14">
        <v>-1.773901816</v>
      </c>
      <c r="L228" s="14">
        <v>56.874904649999998</v>
      </c>
      <c r="M228" s="14">
        <v>0.16165215799999999</v>
      </c>
      <c r="P228" s="32"/>
      <c r="Q228" s="32"/>
    </row>
    <row r="229" spans="1:23">
      <c r="A229" s="25">
        <f t="shared" si="2"/>
        <v>225</v>
      </c>
      <c r="B229" s="14">
        <v>1.270994782</v>
      </c>
      <c r="C229" s="14">
        <v>176.50237509999999</v>
      </c>
      <c r="D229" s="14">
        <v>4.0438772999999997E-2</v>
      </c>
      <c r="E229" s="14">
        <v>1.072655401</v>
      </c>
      <c r="F229" s="14">
        <v>163.2225779</v>
      </c>
      <c r="G229" s="14">
        <v>3.9666253999999998E-2</v>
      </c>
      <c r="H229" s="14">
        <v>-1.0519889790000001</v>
      </c>
      <c r="I229" s="14">
        <v>68.608721739999993</v>
      </c>
      <c r="J229" s="14">
        <v>0.16058957400000001</v>
      </c>
      <c r="K229" s="14">
        <v>-1.7590077040000001</v>
      </c>
      <c r="L229" s="14">
        <v>56.970098559999997</v>
      </c>
      <c r="M229" s="14">
        <v>0.16192299800000001</v>
      </c>
      <c r="P229" s="32"/>
      <c r="Q229" s="32"/>
    </row>
    <row r="230" spans="1:23">
      <c r="A230" s="25">
        <f t="shared" si="2"/>
        <v>226</v>
      </c>
      <c r="B230" s="14">
        <v>1.2592848299999999</v>
      </c>
      <c r="C230" s="14">
        <v>176.53346400000001</v>
      </c>
      <c r="D230" s="14">
        <v>4.0424110999999999E-2</v>
      </c>
      <c r="E230" s="14">
        <v>1.0754312580000001</v>
      </c>
      <c r="F230" s="14">
        <v>163.23220240000001</v>
      </c>
      <c r="G230" s="14">
        <v>3.9663935999999997E-2</v>
      </c>
      <c r="H230" s="14">
        <v>-1.04599033</v>
      </c>
      <c r="I230" s="14">
        <v>68.758892630000005</v>
      </c>
      <c r="J230" s="14">
        <v>0.16046170000000001</v>
      </c>
      <c r="K230" s="14">
        <v>-1.7433916060000001</v>
      </c>
      <c r="L230" s="14">
        <v>57.065649890000003</v>
      </c>
      <c r="M230" s="14">
        <v>0.162209399</v>
      </c>
      <c r="P230" s="32"/>
      <c r="Q230" s="32"/>
      <c r="U230" s="37"/>
      <c r="V230" s="9"/>
      <c r="W230" s="37"/>
    </row>
    <row r="231" spans="1:23">
      <c r="A231" s="25">
        <f t="shared" si="2"/>
        <v>227</v>
      </c>
      <c r="B231" s="14">
        <v>1.2484354609999999</v>
      </c>
      <c r="C231" s="14">
        <v>176.56301529999999</v>
      </c>
      <c r="D231" s="14">
        <v>4.0411365999999997E-2</v>
      </c>
      <c r="E231" s="14">
        <v>1.0781321559999999</v>
      </c>
      <c r="F231" s="14">
        <v>163.2414722</v>
      </c>
      <c r="G231" s="14">
        <v>3.9661678999999998E-2</v>
      </c>
      <c r="H231" s="14">
        <v>-1.039168248</v>
      </c>
      <c r="I231" s="14">
        <v>68.906530279999998</v>
      </c>
      <c r="J231" s="14">
        <v>0.160342924</v>
      </c>
      <c r="K231" s="14">
        <v>-1.7271554600000001</v>
      </c>
      <c r="L231" s="14">
        <v>57.161315279999997</v>
      </c>
      <c r="M231" s="14">
        <v>0.16250900600000001</v>
      </c>
      <c r="P231" s="32"/>
      <c r="Q231" s="32"/>
      <c r="U231" s="37"/>
      <c r="V231" s="9"/>
      <c r="W231" s="37"/>
    </row>
    <row r="232" spans="1:23">
      <c r="A232" s="25">
        <f t="shared" si="2"/>
        <v>228</v>
      </c>
      <c r="B232" s="14">
        <v>1.2384079100000001</v>
      </c>
      <c r="C232" s="14">
        <v>176.59111970000001</v>
      </c>
      <c r="D232" s="14">
        <v>4.0400405E-2</v>
      </c>
      <c r="E232" s="14">
        <v>1.080759655</v>
      </c>
      <c r="F232" s="14">
        <v>163.25040190000001</v>
      </c>
      <c r="G232" s="14">
        <v>3.9659481000000003E-2</v>
      </c>
      <c r="H232" s="14">
        <v>-1.031579574</v>
      </c>
      <c r="I232" s="14">
        <v>69.051764270000007</v>
      </c>
      <c r="J232" s="14">
        <v>0.16023447800000001</v>
      </c>
      <c r="K232" s="14">
        <v>-1.710410733</v>
      </c>
      <c r="L232" s="14">
        <v>57.256798209999999</v>
      </c>
      <c r="M232" s="14">
        <v>0.162819353</v>
      </c>
      <c r="P232" s="32"/>
      <c r="Q232" s="32"/>
    </row>
    <row r="233" spans="1:23">
      <c r="A233" s="25">
        <f t="shared" si="2"/>
        <v>229</v>
      </c>
      <c r="B233" s="14">
        <v>1.229163362</v>
      </c>
      <c r="C233" s="14">
        <v>176.6178621</v>
      </c>
      <c r="D233" s="14">
        <v>4.0391100999999999E-2</v>
      </c>
      <c r="E233" s="14">
        <v>1.0833153289999999</v>
      </c>
      <c r="F233" s="14">
        <v>163.25900519999999</v>
      </c>
      <c r="G233" s="14">
        <v>3.9657339E-2</v>
      </c>
      <c r="H233" s="14">
        <v>-1.0232919460000001</v>
      </c>
      <c r="I233" s="14">
        <v>69.194672879999999</v>
      </c>
      <c r="J233" s="14">
        <v>0.160138158</v>
      </c>
      <c r="K233" s="14">
        <v>-1.693267093</v>
      </c>
      <c r="L233" s="14">
        <v>57.351757919999997</v>
      </c>
      <c r="M233" s="14">
        <v>0.163138124</v>
      </c>
      <c r="P233" s="32"/>
      <c r="Q233" s="32"/>
    </row>
    <row r="234" spans="1:23">
      <c r="A234" s="25">
        <f t="shared" si="2"/>
        <v>230</v>
      </c>
      <c r="B234" s="14">
        <v>1.220663228</v>
      </c>
      <c r="C234" s="14">
        <v>176.64332189999999</v>
      </c>
      <c r="D234" s="14">
        <v>4.0383334E-2</v>
      </c>
      <c r="E234" s="14">
        <v>1.0858007510000001</v>
      </c>
      <c r="F234" s="14">
        <v>163.26729539999999</v>
      </c>
      <c r="G234" s="14">
        <v>3.9655252000000002E-2</v>
      </c>
      <c r="H234" s="14">
        <v>-1.0143851180000001</v>
      </c>
      <c r="I234" s="14">
        <v>69.335273760000007</v>
      </c>
      <c r="J234" s="14">
        <v>0.16005639299999999</v>
      </c>
      <c r="K234" s="14">
        <v>-1.6758544200000001</v>
      </c>
      <c r="L234" s="14">
        <v>57.445781719999999</v>
      </c>
      <c r="M234" s="14">
        <v>0.16346271500000001</v>
      </c>
      <c r="P234" s="32"/>
      <c r="Q234" s="32"/>
    </row>
    <row r="235" spans="1:23">
      <c r="A235" s="25">
        <f t="shared" si="2"/>
        <v>231</v>
      </c>
      <c r="B235" s="14">
        <v>1.2128693740000001</v>
      </c>
      <c r="C235" s="14">
        <v>176.66757290000001</v>
      </c>
      <c r="D235" s="14">
        <v>4.0376990000000001E-2</v>
      </c>
      <c r="E235" s="14">
        <v>1.088217496</v>
      </c>
      <c r="F235" s="14">
        <v>163.27528480000001</v>
      </c>
      <c r="G235" s="14">
        <v>3.9653217999999997E-2</v>
      </c>
      <c r="H235" s="14">
        <v>-1.0049523659999999</v>
      </c>
      <c r="I235" s="14">
        <v>69.473513729999993</v>
      </c>
      <c r="J235" s="14">
        <v>0.15999234400000001</v>
      </c>
      <c r="K235" s="14">
        <v>-1.6583028470000001</v>
      </c>
      <c r="L235" s="14">
        <v>57.538404290000003</v>
      </c>
      <c r="M235" s="14">
        <v>0.16379068299999999</v>
      </c>
      <c r="P235" s="32"/>
      <c r="Q235" s="32"/>
    </row>
    <row r="236" spans="1:23">
      <c r="A236" s="25">
        <f t="shared" si="2"/>
        <v>232</v>
      </c>
      <c r="B236" s="14">
        <v>1.20574431</v>
      </c>
      <c r="C236" s="14">
        <v>176.69068440000001</v>
      </c>
      <c r="D236" s="14">
        <v>4.0371961999999997E-2</v>
      </c>
      <c r="E236" s="14">
        <v>1.090567133</v>
      </c>
      <c r="F236" s="14">
        <v>163.2829854</v>
      </c>
      <c r="G236" s="14">
        <v>3.9651236999999999E-2</v>
      </c>
      <c r="H236" s="14">
        <v>-0.99510192399999997</v>
      </c>
      <c r="I236" s="14">
        <v>69.609257819999996</v>
      </c>
      <c r="J236" s="14">
        <v>0.15994998899999999</v>
      </c>
      <c r="K236" s="14">
        <v>-1.6407474639999999</v>
      </c>
      <c r="L236" s="14">
        <v>57.629100940000001</v>
      </c>
      <c r="M236" s="14">
        <v>0.16411957399999999</v>
      </c>
      <c r="P236" s="32"/>
      <c r="Q236" s="32"/>
    </row>
    <row r="237" spans="1:23">
      <c r="A237" s="25">
        <f t="shared" si="2"/>
        <v>233</v>
      </c>
      <c r="B237" s="14">
        <v>1.199251356</v>
      </c>
      <c r="C237" s="14">
        <v>176.71272099999999</v>
      </c>
      <c r="D237" s="14">
        <v>4.0368148999999999E-2</v>
      </c>
      <c r="E237" s="14">
        <v>1.092851222</v>
      </c>
      <c r="F237" s="14">
        <v>163.29040860000001</v>
      </c>
      <c r="G237" s="14">
        <v>3.9649306000000002E-2</v>
      </c>
      <c r="H237" s="14">
        <v>-0.98495830699999998</v>
      </c>
      <c r="I237" s="14">
        <v>69.742277580000007</v>
      </c>
      <c r="J237" s="14">
        <v>0.15993423100000001</v>
      </c>
      <c r="K237" s="14">
        <v>-1.623332891</v>
      </c>
      <c r="L237" s="14">
        <v>57.717275800000003</v>
      </c>
      <c r="M237" s="14">
        <v>0.16444699700000001</v>
      </c>
      <c r="P237" s="32"/>
      <c r="Q237" s="32"/>
    </row>
    <row r="238" spans="1:23">
      <c r="A238" s="25">
        <f t="shared" si="2"/>
        <v>234</v>
      </c>
      <c r="B238" s="14">
        <v>1.19335477</v>
      </c>
      <c r="C238" s="14">
        <v>176.733743</v>
      </c>
      <c r="D238" s="14">
        <v>4.0365456000000001E-2</v>
      </c>
      <c r="E238" s="14">
        <v>1.095071313</v>
      </c>
      <c r="F238" s="14">
        <v>163.29756499999999</v>
      </c>
      <c r="G238" s="14">
        <v>3.9647424000000001E-2</v>
      </c>
      <c r="H238" s="14">
        <v>-0.97466332499999997</v>
      </c>
      <c r="I238" s="14">
        <v>69.872238850000002</v>
      </c>
      <c r="J238" s="14">
        <v>0.15995100400000001</v>
      </c>
      <c r="K238" s="14">
        <v>-1.6062093740000001</v>
      </c>
      <c r="L238" s="14">
        <v>57.80226553</v>
      </c>
      <c r="M238" s="14">
        <v>0.164770638</v>
      </c>
      <c r="P238" s="32"/>
      <c r="Q238" s="32"/>
    </row>
    <row r="239" spans="1:23">
      <c r="A239" s="25">
        <f t="shared" si="2"/>
        <v>235</v>
      </c>
      <c r="B239" s="14">
        <v>1.188019859</v>
      </c>
      <c r="C239" s="14">
        <v>176.75380699999999</v>
      </c>
      <c r="D239" s="14">
        <v>4.0363795000000001E-2</v>
      </c>
      <c r="E239" s="14">
        <v>1.0972289390000001</v>
      </c>
      <c r="F239" s="14">
        <v>163.30446499999999</v>
      </c>
      <c r="G239" s="14">
        <v>3.9645591000000001E-2</v>
      </c>
      <c r="H239" s="14">
        <v>-0.96437655499999997</v>
      </c>
      <c r="I239" s="14">
        <v>69.998688959999996</v>
      </c>
      <c r="J239" s="14">
        <v>0.160007394</v>
      </c>
      <c r="K239" s="14">
        <v>-1.5895333460000001</v>
      </c>
      <c r="L239" s="14">
        <v>57.883335019999997</v>
      </c>
      <c r="M239" s="14">
        <v>0.165088289</v>
      </c>
      <c r="P239" s="32"/>
      <c r="Q239" s="32"/>
    </row>
    <row r="240" spans="1:23">
      <c r="A240" s="25">
        <f t="shared" si="2"/>
        <v>236</v>
      </c>
      <c r="B240" s="14">
        <v>1.1832130590000001</v>
      </c>
      <c r="C240" s="14">
        <v>176.77296569999999</v>
      </c>
      <c r="D240" s="14">
        <v>4.0363080000000003E-2</v>
      </c>
      <c r="E240" s="14">
        <v>1.099325619</v>
      </c>
      <c r="F240" s="14">
        <v>163.31111849999999</v>
      </c>
      <c r="G240" s="14">
        <v>3.9643803999999998E-2</v>
      </c>
      <c r="H240" s="14">
        <v>-0.95427494499999999</v>
      </c>
      <c r="I240" s="14">
        <v>70.121043810000003</v>
      </c>
      <c r="J240" s="14">
        <v>0.16011176899999999</v>
      </c>
      <c r="K240" s="14">
        <v>-1.5734672220000001</v>
      </c>
      <c r="L240" s="14">
        <v>57.959674579999998</v>
      </c>
      <c r="M240" s="14">
        <v>0.165397881</v>
      </c>
      <c r="P240" s="32"/>
      <c r="Q240" s="32"/>
    </row>
    <row r="241" spans="1:31">
      <c r="A241" s="25">
        <f t="shared" si="2"/>
        <v>237</v>
      </c>
      <c r="B241" s="14">
        <v>1.178901998</v>
      </c>
      <c r="C241" s="14">
        <v>176.79126869999999</v>
      </c>
      <c r="D241" s="14">
        <v>4.0363232999999998E-2</v>
      </c>
      <c r="E241" s="14">
        <v>1.1013628520000001</v>
      </c>
      <c r="F241" s="14">
        <v>163.3175349</v>
      </c>
      <c r="G241" s="14">
        <v>3.9642062999999998E-2</v>
      </c>
      <c r="H241" s="14">
        <v>-0.94455118699999996</v>
      </c>
      <c r="I241" s="14">
        <v>70.238574819999997</v>
      </c>
      <c r="J241" s="14">
        <v>0.16027391799999999</v>
      </c>
      <c r="K241" s="14">
        <v>-1.5581791659999999</v>
      </c>
      <c r="L241" s="14">
        <v>58.030397299999997</v>
      </c>
      <c r="M241" s="14">
        <v>0.16569750699999999</v>
      </c>
      <c r="P241" s="32"/>
      <c r="Q241" s="32"/>
    </row>
    <row r="242" spans="1:31">
      <c r="A242" s="25">
        <f t="shared" si="2"/>
        <v>238</v>
      </c>
      <c r="B242" s="14">
        <v>1.175055543</v>
      </c>
      <c r="C242" s="14">
        <v>176.80876219999999</v>
      </c>
      <c r="D242" s="14">
        <v>4.0364179E-2</v>
      </c>
      <c r="E242" s="14">
        <v>1.1033421189999999</v>
      </c>
      <c r="F242" s="14">
        <v>163.3237231</v>
      </c>
      <c r="G242" s="14">
        <v>3.9640367000000003E-2</v>
      </c>
      <c r="H242" s="14">
        <v>-0.93541042699999999</v>
      </c>
      <c r="I242" s="14">
        <v>70.350396259999997</v>
      </c>
      <c r="J242" s="14">
        <v>0.16050520300000001</v>
      </c>
      <c r="K242" s="14">
        <v>-1.543846192</v>
      </c>
      <c r="L242" s="14">
        <v>58.094532090000001</v>
      </c>
      <c r="M242" s="14">
        <v>0.16598538600000001</v>
      </c>
      <c r="P242" s="32"/>
      <c r="Q242" s="32"/>
    </row>
    <row r="243" spans="1:31">
      <c r="A243" s="25">
        <f t="shared" si="2"/>
        <v>239</v>
      </c>
      <c r="B243" s="14">
        <v>1.1716438280000001</v>
      </c>
      <c r="C243" s="14">
        <v>176.8254895</v>
      </c>
      <c r="D243" s="14">
        <v>4.0365850000000002E-2</v>
      </c>
      <c r="E243" s="14">
        <v>1.1052648759999999</v>
      </c>
      <c r="F243" s="14">
        <v>163.32969180000001</v>
      </c>
      <c r="G243" s="14">
        <v>3.9638714999999998E-2</v>
      </c>
      <c r="H243" s="14">
        <v>-0.927059784</v>
      </c>
      <c r="I243" s="14">
        <v>70.455461049999997</v>
      </c>
      <c r="J243" s="14">
        <v>0.16081878799999999</v>
      </c>
      <c r="K243" s="14">
        <v>-1.530642461</v>
      </c>
      <c r="L243" s="14">
        <v>58.151035749999998</v>
      </c>
      <c r="M243" s="14">
        <v>0.16626010899999999</v>
      </c>
      <c r="P243" s="32"/>
      <c r="Q243" s="32"/>
    </row>
    <row r="244" spans="1:31">
      <c r="A244" s="25">
        <f t="shared" si="2"/>
        <v>240</v>
      </c>
      <c r="B244" s="14">
        <v>1.16863827</v>
      </c>
      <c r="C244" s="14">
        <v>176.8414914</v>
      </c>
      <c r="D244" s="14">
        <v>4.0368179999999997E-2</v>
      </c>
      <c r="E244" s="14">
        <v>1.107132561</v>
      </c>
      <c r="F244" s="14">
        <v>163.33544910000001</v>
      </c>
      <c r="G244" s="14">
        <v>3.9637104999999999E-2</v>
      </c>
      <c r="H244" s="14">
        <v>-0.91971846099999999</v>
      </c>
      <c r="I244" s="14">
        <v>70.55252127</v>
      </c>
      <c r="J244" s="14">
        <v>0.16122961699999999</v>
      </c>
      <c r="K244" s="14">
        <v>-1.5187540129999999</v>
      </c>
      <c r="L244" s="14">
        <v>58.198771399999998</v>
      </c>
      <c r="M244" s="14">
        <v>0.16652037</v>
      </c>
      <c r="P244" s="32"/>
      <c r="Q244" s="32"/>
    </row>
    <row r="245" spans="1:31" s="22" customFormat="1">
      <c r="A245" s="27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21"/>
      <c r="O245" s="36"/>
      <c r="P245" s="34"/>
      <c r="Q245" s="34"/>
      <c r="R245" s="33"/>
      <c r="S245" s="20"/>
      <c r="T245" s="20"/>
      <c r="U245" s="20"/>
      <c r="W245" s="20"/>
      <c r="X245" s="20"/>
      <c r="Y245" s="20"/>
      <c r="Z245" s="20"/>
      <c r="AA245" s="20"/>
      <c r="AB245" s="20"/>
      <c r="AC245" s="20"/>
    </row>
    <row r="246" spans="1:31">
      <c r="A246" s="25" t="s">
        <v>28</v>
      </c>
      <c r="B246" s="44"/>
      <c r="C246" s="44"/>
      <c r="D246" s="44"/>
      <c r="E246" s="44"/>
      <c r="F246" s="44"/>
      <c r="G246" s="44"/>
      <c r="H246" s="44">
        <f ca="1">IF(B247="H",LOOKUP(C247,A3:A243, H3:H243),LOOKUP(C247,A3:A243,K3:K243))</f>
        <v>0.38090000000000002</v>
      </c>
      <c r="I246" s="44">
        <f ca="1">IF(B247="H",LOOKUP(C247,A3:A243,I3:I243),LOOKUP(C247,A3:A243,L3:L243))</f>
        <v>3.2322000000000002</v>
      </c>
      <c r="J246" s="44">
        <f ca="1">IF(B247="H",LOOKUP(C247,A3:A243,J3:J243),LOOKUP(C247,A3:A243,M3:M243))</f>
        <v>0.14171</v>
      </c>
      <c r="K246" s="44" t="e">
        <f ca="1">IF(H246&lt;&gt;0, (((D247/I246)^H246)-1)/(J246*H246), (LN(D247/I246))/J246)</f>
        <v>#VALUE!</v>
      </c>
      <c r="L246" s="23" t="e">
        <f ca="1">NORMSDIST(K246)*100</f>
        <v>#VALUE!</v>
      </c>
      <c r="O246" s="2"/>
      <c r="P246" s="2"/>
      <c r="Q246" s="35"/>
      <c r="R246" s="32"/>
      <c r="S246" s="32"/>
      <c r="T246" s="31"/>
      <c r="V246" s="16"/>
      <c r="X246"/>
      <c r="AD246" s="16"/>
      <c r="AE246" s="16"/>
    </row>
    <row r="247" spans="1:31">
      <c r="A247" s="25" t="s">
        <v>21</v>
      </c>
      <c r="B247" s="44" t="str">
        <f>Sexo</f>
        <v>M</v>
      </c>
      <c r="C247" s="25">
        <f ca="1">EDADMESES</f>
        <v>0</v>
      </c>
      <c r="D247" s="25" t="str">
        <f ca="1">Pesocalc</f>
        <v/>
      </c>
      <c r="E247" s="25" t="str">
        <f>'ETIQUETA INGRESO'!F4</f>
        <v/>
      </c>
      <c r="F247" s="44"/>
      <c r="G247" s="44"/>
      <c r="H247" s="44">
        <f ca="1">IF(B247="H",LOOKUP(C247,A4:A244, B4:B244),LOOKUP(C247,A4:A244,E4:E244))</f>
        <v>-1.2959608570000001</v>
      </c>
      <c r="I247" s="44">
        <f ca="1">IF(B247="H",LOOKUP(C247,A4:A244,C4:C244),LOOKUP(C247,A4:A244,F4:F244))</f>
        <v>49.286396117999999</v>
      </c>
      <c r="J247" s="44">
        <f ca="1">IF(B247="H",LOOKUP(C247,A4:A244,D4:D244),LOOKUP(C247,A4:A244,G4:G244))</f>
        <v>5.0085560100000003E-2</v>
      </c>
      <c r="K247" s="44" t="e">
        <f ca="1">IF(H247&lt;&gt;0, (((E247/I247)^H247)-1)/(J247*H247), (LN(E247/I247))/J247)</f>
        <v>#VALUE!</v>
      </c>
      <c r="L247" s="23" t="e">
        <f ca="1">NORMSDIST(K247)*100</f>
        <v>#VALUE!</v>
      </c>
      <c r="O247" s="2"/>
      <c r="P247" s="2"/>
      <c r="Q247" s="35"/>
      <c r="R247" s="32"/>
      <c r="S247" s="32"/>
      <c r="T247" s="31"/>
      <c r="V247" s="16"/>
      <c r="X247"/>
      <c r="AD247" s="16"/>
      <c r="AE247" s="16"/>
    </row>
    <row r="248" spans="1:31">
      <c r="A248" s="25" t="s">
        <v>35</v>
      </c>
      <c r="B248" s="44"/>
      <c r="C248" s="25"/>
      <c r="D248" s="25"/>
      <c r="E248" s="44"/>
      <c r="F248" s="44"/>
      <c r="G248" s="44"/>
      <c r="H248" s="44" t="e">
        <f>IF(B247="H",LOOKUP(E247,O4:O134, P4:P134),LOOKUP(E247,O4:O134,S4:S134))</f>
        <v>#N/A</v>
      </c>
      <c r="I248" s="44" t="e">
        <f>IF(B247="H",LOOKUP(E247,O4:O134, Q4:Q134),LOOKUP(E247,O4:O134,T4:T134))</f>
        <v>#N/A</v>
      </c>
      <c r="J248" s="44" t="e">
        <f>IF(B247="H",LOOKUP(E247,O4:O134, R4:R134),LOOKUP(E247,O4:O134,U4:U134))</f>
        <v>#N/A</v>
      </c>
      <c r="K248" s="44" t="e">
        <f>IF(H248&lt;&gt;0, (((D247/I248)^H248)-1)/(J248*H248), (LN(D247/I248))/J248)</f>
        <v>#N/A</v>
      </c>
      <c r="L248" s="23" t="e">
        <f>NORMSDIST(K248)*100</f>
        <v>#N/A</v>
      </c>
      <c r="O248" s="2"/>
      <c r="P248" s="2"/>
      <c r="Q248" s="35"/>
      <c r="R248" s="32"/>
      <c r="S248" s="32"/>
      <c r="T248" s="31"/>
      <c r="V248" s="16"/>
      <c r="X248"/>
      <c r="AD248" s="16"/>
      <c r="AE248" s="16"/>
    </row>
    <row r="249" spans="1:31">
      <c r="A249" s="25" t="s">
        <v>39</v>
      </c>
      <c r="B249" s="44"/>
      <c r="C249" s="25"/>
      <c r="D249" s="25"/>
      <c r="E249" s="44"/>
      <c r="F249" s="44" t="str">
        <f>IMasaC</f>
        <v>NPI</v>
      </c>
      <c r="G249" s="44"/>
      <c r="H249" s="44" t="e">
        <f ca="1">IF(B247="H",LOOKUP(C247,W4:W222, X4:X222),LOOKUP(C247,W4:W222,AA4:AA222))</f>
        <v>#N/A</v>
      </c>
      <c r="I249" s="44" t="e">
        <f ca="1">IF(B247="H",LOOKUP(C247,W4:W222,Y4:Y222),LOOKUP(C247,W4:W222,AB4:AB222))</f>
        <v>#N/A</v>
      </c>
      <c r="J249" s="44" t="e">
        <f ca="1">IF(B247="H",LOOKUP(C247,W4:W222,Z4:Z222),LOOKUP(C247,W4:W222,AC4:AC222))</f>
        <v>#N/A</v>
      </c>
      <c r="K249" s="44" t="str">
        <f ca="1">IF(C247&lt;24,"NA",(IF(H249&lt;&gt;0,(((F249/I249)^H249)-1)/(J249*H249),(LN(F249/I249))/J249)))</f>
        <v>NA</v>
      </c>
      <c r="L249" s="23" t="str">
        <f ca="1">IF(C247&lt;24,"NA",(NORMSDIST(K249))*100)</f>
        <v>NA</v>
      </c>
      <c r="O249" s="2"/>
      <c r="P249" s="2"/>
      <c r="Q249" s="35"/>
      <c r="R249" s="32"/>
      <c r="S249" s="32"/>
      <c r="T249" s="31"/>
      <c r="V249" s="16"/>
      <c r="X249"/>
      <c r="AD249" s="16"/>
      <c r="AE249" s="16"/>
    </row>
    <row r="250" spans="1:31">
      <c r="A250" s="171" t="s">
        <v>40</v>
      </c>
      <c r="B250" s="44"/>
      <c r="C250" s="25"/>
      <c r="D250" s="25"/>
      <c r="E250" s="44"/>
      <c r="F250" s="44"/>
      <c r="G250" s="44"/>
      <c r="H250" s="44" t="s">
        <v>47</v>
      </c>
      <c r="I250" s="44"/>
      <c r="J250" s="44"/>
      <c r="K250" s="44" t="e">
        <f>I248</f>
        <v>#N/A</v>
      </c>
      <c r="L250" s="23"/>
      <c r="O250" s="2"/>
      <c r="P250" s="2"/>
      <c r="Q250" s="35"/>
      <c r="R250" s="32"/>
      <c r="S250" s="32"/>
      <c r="T250" s="31"/>
      <c r="V250" s="16"/>
      <c r="X250"/>
      <c r="AD250" s="16"/>
      <c r="AE250" s="16"/>
    </row>
    <row r="251" spans="1:31">
      <c r="A251" s="172"/>
      <c r="B251" s="44"/>
      <c r="C251" s="25"/>
      <c r="D251" s="25"/>
      <c r="E251" s="44"/>
      <c r="F251" s="44"/>
      <c r="G251" s="44"/>
      <c r="H251" s="44" t="s">
        <v>48</v>
      </c>
      <c r="I251" s="44"/>
      <c r="J251" s="44"/>
      <c r="K251" s="44" t="e">
        <f ca="1">I249*((E247/100)^2)</f>
        <v>#N/A</v>
      </c>
      <c r="L251" s="23"/>
      <c r="O251" s="2"/>
      <c r="P251" s="2"/>
      <c r="Q251" s="35"/>
      <c r="R251" s="32"/>
      <c r="S251" s="32"/>
      <c r="T251" s="31"/>
      <c r="V251" s="16"/>
      <c r="X251"/>
      <c r="AD251" s="16"/>
      <c r="AE251" s="16"/>
    </row>
    <row r="252" spans="1:31">
      <c r="A252" s="61" t="s">
        <v>46</v>
      </c>
      <c r="B252" s="44"/>
      <c r="C252" s="25"/>
      <c r="D252" s="25"/>
      <c r="E252" s="44"/>
      <c r="F252" s="44"/>
      <c r="G252" s="44">
        <f>FT!B27</f>
        <v>0</v>
      </c>
      <c r="H252" s="44">
        <f ca="1">IF(B247="H",LOOKUP(C247,AE4:AE40, AF4:AF40),LOOKUP(C247,AE4:AE40,AI4:AI40))</f>
        <v>1</v>
      </c>
      <c r="I252" s="44">
        <f ca="1">IF(B247="H",LOOKUP(C247,AE4:AE40, AG4:AG40),LOOKUP(C247,AE4:AE40,AJ4:AJ40))</f>
        <v>33.878700000000002</v>
      </c>
      <c r="J252" s="44">
        <f ca="1">IF(B247="H",LOOKUP(C247,AE4:AE40, AH4:AH40),LOOKUP(C247,AE4:AE40,AK4:AK40))</f>
        <v>3.4959999999999998E-2</v>
      </c>
      <c r="K252" s="44">
        <f ca="1">IF(H252&lt;&gt;0, (((G252/I252)^H252)-1)/(J252*H252), (LN(G252/I252))/J252)</f>
        <v>-28.604118993135014</v>
      </c>
      <c r="L252" s="23">
        <f ca="1">NORMSDIST(K252)*100</f>
        <v>2.9855897584058468E-178</v>
      </c>
      <c r="O252" s="2"/>
      <c r="P252" s="2"/>
      <c r="Q252" s="35"/>
      <c r="R252" s="32"/>
      <c r="S252" s="32"/>
      <c r="T252" s="31"/>
      <c r="V252" s="16"/>
      <c r="X252"/>
      <c r="AD252" s="16"/>
      <c r="AE252" s="16"/>
    </row>
    <row r="253" spans="1:31">
      <c r="A253" s="28"/>
      <c r="B253" s="15" t="s">
        <v>27</v>
      </c>
      <c r="C253" s="15" t="s">
        <v>12</v>
      </c>
      <c r="D253" s="15" t="s">
        <v>0</v>
      </c>
      <c r="E253" s="15" t="s">
        <v>1</v>
      </c>
      <c r="F253" s="44" t="s">
        <v>34</v>
      </c>
      <c r="G253" s="44" t="s">
        <v>45</v>
      </c>
      <c r="H253" s="15" t="s">
        <v>23</v>
      </c>
      <c r="I253" s="15" t="s">
        <v>24</v>
      </c>
      <c r="J253" s="15" t="s">
        <v>26</v>
      </c>
      <c r="K253" s="15" t="s">
        <v>30</v>
      </c>
      <c r="L253" s="15" t="s">
        <v>16</v>
      </c>
      <c r="O253" s="2"/>
      <c r="P253" s="2"/>
      <c r="Q253" s="35"/>
      <c r="R253" s="32"/>
      <c r="S253" s="32"/>
      <c r="T253" s="31"/>
      <c r="V253" s="16"/>
      <c r="X253"/>
      <c r="AD253" s="16"/>
      <c r="AE253" s="16"/>
    </row>
    <row r="254" spans="1:31" ht="17.25">
      <c r="A254" s="24" t="s">
        <v>31</v>
      </c>
      <c r="P254" s="32"/>
      <c r="Q254" s="32"/>
    </row>
    <row r="255" spans="1:31">
      <c r="A255" s="24" t="s">
        <v>32</v>
      </c>
      <c r="P255" s="32"/>
      <c r="Q255" s="32"/>
    </row>
    <row r="256" spans="1:31">
      <c r="A256" s="4" t="s">
        <v>41</v>
      </c>
    </row>
    <row r="257" spans="1:1">
      <c r="A257" s="58" t="s">
        <v>42</v>
      </c>
    </row>
    <row r="258" spans="1:1">
      <c r="A258" s="58"/>
    </row>
    <row r="259" spans="1:1">
      <c r="A259"/>
    </row>
  </sheetData>
  <mergeCells count="19">
    <mergeCell ref="K2:M2"/>
    <mergeCell ref="B1:G1"/>
    <mergeCell ref="H1:M1"/>
    <mergeCell ref="AF1:AK1"/>
    <mergeCell ref="AF2:AH2"/>
    <mergeCell ref="AI2:AK2"/>
    <mergeCell ref="AE1:AE3"/>
    <mergeCell ref="A250:A251"/>
    <mergeCell ref="AA2:AC2"/>
    <mergeCell ref="X1:AC1"/>
    <mergeCell ref="W1:W3"/>
    <mergeCell ref="P2:R2"/>
    <mergeCell ref="S2:U2"/>
    <mergeCell ref="P1:U1"/>
    <mergeCell ref="O1:O3"/>
    <mergeCell ref="X2:Z2"/>
    <mergeCell ref="B2:D2"/>
    <mergeCell ref="E2:G2"/>
    <mergeCell ref="H2:J2"/>
  </mergeCells>
  <pageMargins left="0.7" right="0.7" top="0.75" bottom="0.75" header="0.3" footer="0.3"/>
  <pageSetup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60"/>
  <sheetViews>
    <sheetView topLeftCell="A37" workbookViewId="0">
      <selection activeCell="B58" sqref="B58"/>
    </sheetView>
  </sheetViews>
  <sheetFormatPr baseColWidth="10" defaultColWidth="11.42578125" defaultRowHeight="15"/>
  <cols>
    <col min="1" max="1" width="11.85546875" style="71" bestFit="1" customWidth="1"/>
    <col min="2" max="2" width="5.42578125" style="71" bestFit="1" customWidth="1"/>
    <col min="3" max="3" width="6.28515625" style="71" bestFit="1" customWidth="1"/>
    <col min="4" max="4" width="4.140625" style="71" bestFit="1" customWidth="1"/>
    <col min="5" max="5" width="5" style="71" bestFit="1" customWidth="1"/>
    <col min="6" max="10" width="4" style="71" bestFit="1" customWidth="1"/>
    <col min="11" max="17" width="3" style="71" bestFit="1" customWidth="1"/>
    <col min="18" max="24" width="4" style="71" bestFit="1" customWidth="1"/>
    <col min="25" max="31" width="3.140625" style="71" bestFit="1" customWidth="1"/>
    <col min="32" max="33" width="11.42578125" style="71"/>
    <col min="34" max="34" width="4" style="71" bestFit="1" customWidth="1"/>
    <col min="35" max="41" width="3.5703125" style="71" bestFit="1" customWidth="1"/>
    <col min="42" max="48" width="2.7109375" style="71" bestFit="1" customWidth="1"/>
    <col min="49" max="16384" width="11.42578125" style="71"/>
  </cols>
  <sheetData>
    <row r="1" spans="1:49">
      <c r="A1" s="187" t="s">
        <v>12</v>
      </c>
      <c r="B1" s="188" t="s">
        <v>16</v>
      </c>
      <c r="C1" s="189"/>
      <c r="D1" s="186" t="s">
        <v>51</v>
      </c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 t="s">
        <v>58</v>
      </c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</row>
    <row r="2" spans="1:49">
      <c r="A2" s="187"/>
      <c r="B2" s="188"/>
      <c r="C2" s="190"/>
      <c r="D2" s="187" t="s">
        <v>49</v>
      </c>
      <c r="E2" s="187"/>
      <c r="F2" s="187"/>
      <c r="G2" s="187"/>
      <c r="H2" s="187"/>
      <c r="I2" s="187"/>
      <c r="J2" s="187"/>
      <c r="K2" s="187" t="s">
        <v>50</v>
      </c>
      <c r="L2" s="187"/>
      <c r="M2" s="187"/>
      <c r="N2" s="187"/>
      <c r="O2" s="187"/>
      <c r="P2" s="187"/>
      <c r="Q2" s="187"/>
      <c r="R2" s="187" t="s">
        <v>49</v>
      </c>
      <c r="S2" s="187"/>
      <c r="T2" s="187"/>
      <c r="U2" s="187"/>
      <c r="V2" s="187"/>
      <c r="W2" s="187"/>
      <c r="X2" s="187"/>
      <c r="Y2" s="187" t="s">
        <v>50</v>
      </c>
      <c r="Z2" s="187"/>
      <c r="AA2" s="187"/>
      <c r="AB2" s="187"/>
      <c r="AC2" s="187"/>
      <c r="AD2" s="187"/>
      <c r="AE2" s="187"/>
      <c r="AF2" s="69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</row>
    <row r="3" spans="1:49">
      <c r="A3" s="187"/>
      <c r="B3" s="188"/>
      <c r="C3" s="191"/>
      <c r="D3" s="72">
        <v>5</v>
      </c>
      <c r="E3" s="72">
        <v>10</v>
      </c>
      <c r="F3" s="72">
        <v>25</v>
      </c>
      <c r="G3" s="72">
        <v>50</v>
      </c>
      <c r="H3" s="72">
        <v>75</v>
      </c>
      <c r="I3" s="72">
        <v>90</v>
      </c>
      <c r="J3" s="72">
        <v>95</v>
      </c>
      <c r="K3" s="72">
        <v>5</v>
      </c>
      <c r="L3" s="72">
        <v>10</v>
      </c>
      <c r="M3" s="72">
        <v>25</v>
      </c>
      <c r="N3" s="72">
        <v>50</v>
      </c>
      <c r="O3" s="72">
        <v>75</v>
      </c>
      <c r="P3" s="72">
        <v>90</v>
      </c>
      <c r="Q3" s="72">
        <v>95</v>
      </c>
      <c r="R3" s="72">
        <v>5</v>
      </c>
      <c r="S3" s="72">
        <v>10</v>
      </c>
      <c r="T3" s="72">
        <v>25</v>
      </c>
      <c r="U3" s="72">
        <v>50</v>
      </c>
      <c r="V3" s="72">
        <v>75</v>
      </c>
      <c r="W3" s="72">
        <v>90</v>
      </c>
      <c r="X3" s="72">
        <v>95</v>
      </c>
      <c r="Y3" s="72">
        <v>5</v>
      </c>
      <c r="Z3" s="72">
        <v>10</v>
      </c>
      <c r="AA3" s="72">
        <v>25</v>
      </c>
      <c r="AB3" s="72">
        <v>50</v>
      </c>
      <c r="AC3" s="72">
        <v>75</v>
      </c>
      <c r="AD3" s="72">
        <v>90</v>
      </c>
      <c r="AE3" s="72">
        <v>95</v>
      </c>
      <c r="AF3" s="69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</row>
    <row r="4" spans="1:49">
      <c r="A4" s="179">
        <v>1</v>
      </c>
      <c r="B4" s="81">
        <v>0.05</v>
      </c>
      <c r="C4" s="83">
        <f>A4+B4</f>
        <v>1.05</v>
      </c>
      <c r="D4" s="74">
        <f>D5-(D6-D5)</f>
        <v>62</v>
      </c>
      <c r="E4" s="74">
        <f t="shared" ref="E4:Q4" si="0">E5-(E6-E5)</f>
        <v>63</v>
      </c>
      <c r="F4" s="74">
        <f t="shared" si="0"/>
        <v>65</v>
      </c>
      <c r="G4" s="74">
        <f t="shared" si="0"/>
        <v>67</v>
      </c>
      <c r="H4" s="74">
        <f t="shared" si="0"/>
        <v>70</v>
      </c>
      <c r="I4" s="74">
        <f t="shared" si="0"/>
        <v>70</v>
      </c>
      <c r="J4" s="74">
        <f t="shared" si="0"/>
        <v>72</v>
      </c>
      <c r="K4" s="74">
        <f t="shared" si="0"/>
        <v>14</v>
      </c>
      <c r="L4" s="74">
        <f t="shared" si="0"/>
        <v>16</v>
      </c>
      <c r="M4" s="74">
        <f t="shared" si="0"/>
        <v>17</v>
      </c>
      <c r="N4" s="74">
        <f t="shared" si="0"/>
        <v>18</v>
      </c>
      <c r="O4" s="74">
        <f t="shared" si="0"/>
        <v>19</v>
      </c>
      <c r="P4" s="74">
        <f t="shared" si="0"/>
        <v>20</v>
      </c>
      <c r="Q4" s="74">
        <f t="shared" si="0"/>
        <v>20</v>
      </c>
      <c r="R4" s="74">
        <f t="shared" ref="R4:AE4" si="1">R5-(R6-R5)</f>
        <v>66</v>
      </c>
      <c r="S4" s="74">
        <f t="shared" si="1"/>
        <v>67</v>
      </c>
      <c r="T4" s="74">
        <f t="shared" si="1"/>
        <v>68</v>
      </c>
      <c r="U4" s="74">
        <f t="shared" si="1"/>
        <v>68</v>
      </c>
      <c r="V4" s="74">
        <f t="shared" si="1"/>
        <v>71</v>
      </c>
      <c r="W4" s="74">
        <f t="shared" si="1"/>
        <v>72</v>
      </c>
      <c r="X4" s="74">
        <f t="shared" si="1"/>
        <v>73</v>
      </c>
      <c r="Y4" s="74">
        <f t="shared" si="1"/>
        <v>20</v>
      </c>
      <c r="Z4" s="74">
        <f t="shared" si="1"/>
        <v>21</v>
      </c>
      <c r="AA4" s="74">
        <f t="shared" si="1"/>
        <v>21</v>
      </c>
      <c r="AB4" s="74">
        <f t="shared" si="1"/>
        <v>22</v>
      </c>
      <c r="AC4" s="74">
        <f t="shared" si="1"/>
        <v>23</v>
      </c>
      <c r="AD4" s="74">
        <f t="shared" si="1"/>
        <v>23</v>
      </c>
      <c r="AE4" s="74">
        <f t="shared" si="1"/>
        <v>24</v>
      </c>
      <c r="AF4" s="69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</row>
    <row r="5" spans="1:49">
      <c r="A5" s="179"/>
      <c r="B5" s="82">
        <v>0.5</v>
      </c>
      <c r="C5" s="83">
        <f>A4+B5</f>
        <v>1.5</v>
      </c>
      <c r="D5" s="74">
        <v>80</v>
      </c>
      <c r="E5" s="74">
        <v>81</v>
      </c>
      <c r="F5" s="74">
        <v>83</v>
      </c>
      <c r="G5" s="74">
        <v>85</v>
      </c>
      <c r="H5" s="74">
        <v>87</v>
      </c>
      <c r="I5" s="74">
        <v>88</v>
      </c>
      <c r="J5" s="74">
        <v>89</v>
      </c>
      <c r="K5" s="74">
        <v>34</v>
      </c>
      <c r="L5" s="74">
        <v>35</v>
      </c>
      <c r="M5" s="74">
        <v>36</v>
      </c>
      <c r="N5" s="74">
        <v>37</v>
      </c>
      <c r="O5" s="74">
        <v>38</v>
      </c>
      <c r="P5" s="74">
        <v>39</v>
      </c>
      <c r="Q5" s="74">
        <v>39</v>
      </c>
      <c r="R5" s="74">
        <v>83</v>
      </c>
      <c r="S5" s="74">
        <v>84</v>
      </c>
      <c r="T5" s="74">
        <v>85</v>
      </c>
      <c r="U5" s="74">
        <v>86</v>
      </c>
      <c r="V5" s="74">
        <v>88</v>
      </c>
      <c r="W5" s="74">
        <v>89</v>
      </c>
      <c r="X5" s="74">
        <v>90</v>
      </c>
      <c r="Y5" s="74">
        <v>38</v>
      </c>
      <c r="Z5" s="74">
        <v>39</v>
      </c>
      <c r="AA5" s="74">
        <v>39</v>
      </c>
      <c r="AB5" s="74">
        <v>40</v>
      </c>
      <c r="AC5" s="74">
        <v>41</v>
      </c>
      <c r="AD5" s="74">
        <v>41</v>
      </c>
      <c r="AE5" s="74">
        <v>42</v>
      </c>
      <c r="AF5" s="69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</row>
    <row r="6" spans="1:49" s="75" customFormat="1">
      <c r="A6" s="179"/>
      <c r="B6" s="82">
        <v>0.95</v>
      </c>
      <c r="C6" s="83">
        <f>A4+B6</f>
        <v>1.95</v>
      </c>
      <c r="D6" s="74">
        <v>98</v>
      </c>
      <c r="E6" s="74">
        <v>99</v>
      </c>
      <c r="F6" s="74">
        <v>101</v>
      </c>
      <c r="G6" s="74">
        <v>103</v>
      </c>
      <c r="H6" s="74">
        <v>104</v>
      </c>
      <c r="I6" s="74">
        <v>106</v>
      </c>
      <c r="J6" s="74">
        <v>106</v>
      </c>
      <c r="K6" s="74">
        <v>54</v>
      </c>
      <c r="L6" s="74">
        <v>54</v>
      </c>
      <c r="M6" s="74">
        <v>55</v>
      </c>
      <c r="N6" s="74">
        <v>56</v>
      </c>
      <c r="O6" s="74">
        <v>57</v>
      </c>
      <c r="P6" s="74">
        <v>58</v>
      </c>
      <c r="Q6" s="74">
        <v>58</v>
      </c>
      <c r="R6" s="74">
        <v>100</v>
      </c>
      <c r="S6" s="74">
        <v>101</v>
      </c>
      <c r="T6" s="74">
        <v>102</v>
      </c>
      <c r="U6" s="74">
        <v>104</v>
      </c>
      <c r="V6" s="74">
        <v>105</v>
      </c>
      <c r="W6" s="74">
        <v>106</v>
      </c>
      <c r="X6" s="74">
        <v>107</v>
      </c>
      <c r="Y6" s="74">
        <v>56</v>
      </c>
      <c r="Z6" s="74">
        <v>57</v>
      </c>
      <c r="AA6" s="74">
        <v>57</v>
      </c>
      <c r="AB6" s="74">
        <v>58</v>
      </c>
      <c r="AC6" s="74">
        <v>59</v>
      </c>
      <c r="AD6" s="74">
        <v>59</v>
      </c>
      <c r="AE6" s="74">
        <v>60</v>
      </c>
      <c r="AF6" s="69"/>
      <c r="AG6" s="84"/>
      <c r="AH6" s="85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69"/>
    </row>
    <row r="7" spans="1:49" s="76" customFormat="1">
      <c r="A7" s="179">
        <v>2</v>
      </c>
      <c r="B7" s="81">
        <v>0.05</v>
      </c>
      <c r="C7" s="83">
        <f>A7+B7</f>
        <v>2.0499999999999998</v>
      </c>
      <c r="D7" s="74">
        <f t="shared" ref="D7:AE7" si="2">D8-(D9-D8)</f>
        <v>67</v>
      </c>
      <c r="E7" s="74">
        <f t="shared" si="2"/>
        <v>68</v>
      </c>
      <c r="F7" s="74">
        <f t="shared" si="2"/>
        <v>70</v>
      </c>
      <c r="G7" s="74">
        <f t="shared" si="2"/>
        <v>70</v>
      </c>
      <c r="H7" s="74">
        <f t="shared" si="2"/>
        <v>72</v>
      </c>
      <c r="I7" s="74">
        <f t="shared" si="2"/>
        <v>75</v>
      </c>
      <c r="J7" s="74">
        <f t="shared" si="2"/>
        <v>74</v>
      </c>
      <c r="K7" s="74">
        <f t="shared" si="2"/>
        <v>19</v>
      </c>
      <c r="L7" s="74">
        <f t="shared" si="2"/>
        <v>21</v>
      </c>
      <c r="M7" s="74">
        <f t="shared" si="2"/>
        <v>22</v>
      </c>
      <c r="N7" s="74">
        <f t="shared" si="2"/>
        <v>23</v>
      </c>
      <c r="O7" s="74">
        <f t="shared" si="2"/>
        <v>24</v>
      </c>
      <c r="P7" s="74">
        <f t="shared" si="2"/>
        <v>25</v>
      </c>
      <c r="Q7" s="74">
        <f t="shared" si="2"/>
        <v>25</v>
      </c>
      <c r="R7" s="74">
        <f t="shared" si="2"/>
        <v>68</v>
      </c>
      <c r="S7" s="74">
        <f t="shared" si="2"/>
        <v>67</v>
      </c>
      <c r="T7" s="74">
        <f t="shared" si="2"/>
        <v>70</v>
      </c>
      <c r="U7" s="74">
        <f t="shared" si="2"/>
        <v>71</v>
      </c>
      <c r="V7" s="74">
        <f t="shared" si="2"/>
        <v>71</v>
      </c>
      <c r="W7" s="74">
        <f t="shared" si="2"/>
        <v>74</v>
      </c>
      <c r="X7" s="74">
        <f t="shared" si="2"/>
        <v>73</v>
      </c>
      <c r="Y7" s="74">
        <f t="shared" si="2"/>
        <v>25</v>
      </c>
      <c r="Z7" s="74">
        <f t="shared" si="2"/>
        <v>26</v>
      </c>
      <c r="AA7" s="74">
        <f t="shared" si="2"/>
        <v>26</v>
      </c>
      <c r="AB7" s="74">
        <f t="shared" si="2"/>
        <v>27</v>
      </c>
      <c r="AC7" s="74">
        <f t="shared" si="2"/>
        <v>28</v>
      </c>
      <c r="AD7" s="74">
        <f t="shared" si="2"/>
        <v>27</v>
      </c>
      <c r="AE7" s="74">
        <f t="shared" si="2"/>
        <v>29</v>
      </c>
      <c r="AF7" s="69"/>
      <c r="AG7" s="86"/>
      <c r="AH7" s="85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69"/>
    </row>
    <row r="8" spans="1:49" s="77" customFormat="1">
      <c r="A8" s="179"/>
      <c r="B8" s="82">
        <v>0.5</v>
      </c>
      <c r="C8" s="83">
        <f>A7+B8</f>
        <v>2.5</v>
      </c>
      <c r="D8" s="74">
        <v>84</v>
      </c>
      <c r="E8" s="74">
        <v>85</v>
      </c>
      <c r="F8" s="74">
        <v>87</v>
      </c>
      <c r="G8" s="74">
        <v>88</v>
      </c>
      <c r="H8" s="74">
        <v>90</v>
      </c>
      <c r="I8" s="74">
        <v>92</v>
      </c>
      <c r="J8" s="74">
        <v>92</v>
      </c>
      <c r="K8" s="74">
        <v>39</v>
      </c>
      <c r="L8" s="74">
        <v>40</v>
      </c>
      <c r="M8" s="74">
        <v>41</v>
      </c>
      <c r="N8" s="74">
        <v>42</v>
      </c>
      <c r="O8" s="74">
        <v>43</v>
      </c>
      <c r="P8" s="74">
        <v>44</v>
      </c>
      <c r="Q8" s="74">
        <v>44</v>
      </c>
      <c r="R8" s="74">
        <v>85</v>
      </c>
      <c r="S8" s="74">
        <v>85</v>
      </c>
      <c r="T8" s="74">
        <v>87</v>
      </c>
      <c r="U8" s="74">
        <v>88</v>
      </c>
      <c r="V8" s="74">
        <v>89</v>
      </c>
      <c r="W8" s="74">
        <v>91</v>
      </c>
      <c r="X8" s="74">
        <v>91</v>
      </c>
      <c r="Y8" s="74">
        <v>43</v>
      </c>
      <c r="Z8" s="74">
        <v>44</v>
      </c>
      <c r="AA8" s="74">
        <v>44</v>
      </c>
      <c r="AB8" s="74">
        <v>45</v>
      </c>
      <c r="AC8" s="74">
        <v>46</v>
      </c>
      <c r="AD8" s="74">
        <v>46</v>
      </c>
      <c r="AE8" s="74">
        <v>47</v>
      </c>
      <c r="AF8" s="69"/>
      <c r="AG8" s="86"/>
      <c r="AW8" s="69"/>
    </row>
    <row r="9" spans="1:49" s="77" customFormat="1">
      <c r="A9" s="179"/>
      <c r="B9" s="82">
        <v>0.95</v>
      </c>
      <c r="C9" s="83">
        <f>A7+B9</f>
        <v>2.95</v>
      </c>
      <c r="D9" s="74">
        <v>101</v>
      </c>
      <c r="E9" s="74">
        <v>102</v>
      </c>
      <c r="F9" s="74">
        <v>104</v>
      </c>
      <c r="G9" s="74">
        <v>106</v>
      </c>
      <c r="H9" s="74">
        <v>108</v>
      </c>
      <c r="I9" s="74">
        <v>109</v>
      </c>
      <c r="J9" s="74">
        <v>110</v>
      </c>
      <c r="K9" s="74">
        <v>59</v>
      </c>
      <c r="L9" s="74">
        <v>59</v>
      </c>
      <c r="M9" s="74">
        <v>60</v>
      </c>
      <c r="N9" s="74">
        <v>61</v>
      </c>
      <c r="O9" s="74">
        <v>62</v>
      </c>
      <c r="P9" s="74">
        <v>63</v>
      </c>
      <c r="Q9" s="74">
        <v>63</v>
      </c>
      <c r="R9" s="74">
        <v>102</v>
      </c>
      <c r="S9" s="74">
        <v>103</v>
      </c>
      <c r="T9" s="74">
        <v>104</v>
      </c>
      <c r="U9" s="74">
        <v>105</v>
      </c>
      <c r="V9" s="74">
        <v>107</v>
      </c>
      <c r="W9" s="74">
        <v>108</v>
      </c>
      <c r="X9" s="74">
        <v>109</v>
      </c>
      <c r="Y9" s="74">
        <v>61</v>
      </c>
      <c r="Z9" s="74">
        <v>62</v>
      </c>
      <c r="AA9" s="74">
        <v>62</v>
      </c>
      <c r="AB9" s="74">
        <v>63</v>
      </c>
      <c r="AC9" s="74">
        <v>64</v>
      </c>
      <c r="AD9" s="74">
        <v>65</v>
      </c>
      <c r="AE9" s="74">
        <v>65</v>
      </c>
      <c r="AF9" s="69"/>
      <c r="AG9" s="86"/>
      <c r="AH9" s="85"/>
      <c r="AI9" s="84"/>
      <c r="AJ9" s="84"/>
      <c r="AK9" s="84"/>
      <c r="AL9" s="84"/>
      <c r="AM9" s="84"/>
      <c r="AN9" s="84"/>
      <c r="AO9" s="84"/>
      <c r="AP9" s="84"/>
      <c r="AQ9" s="87"/>
      <c r="AR9" s="87"/>
      <c r="AS9" s="87"/>
      <c r="AT9" s="87"/>
      <c r="AU9" s="87"/>
      <c r="AV9" s="84"/>
      <c r="AW9" s="69"/>
    </row>
    <row r="10" spans="1:49" s="76" customFormat="1">
      <c r="A10" s="179">
        <v>3</v>
      </c>
      <c r="B10" s="81">
        <v>0.05</v>
      </c>
      <c r="C10" s="83">
        <f>A10+B10</f>
        <v>3.05</v>
      </c>
      <c r="D10" s="74">
        <f t="shared" ref="D10:AE10" si="3">D11-(D12-D11)</f>
        <v>68</v>
      </c>
      <c r="E10" s="74">
        <f t="shared" si="3"/>
        <v>69</v>
      </c>
      <c r="F10" s="74">
        <f t="shared" si="3"/>
        <v>71</v>
      </c>
      <c r="G10" s="74">
        <f t="shared" si="3"/>
        <v>73</v>
      </c>
      <c r="H10" s="74">
        <f t="shared" si="3"/>
        <v>76</v>
      </c>
      <c r="I10" s="74">
        <f t="shared" si="3"/>
        <v>76</v>
      </c>
      <c r="J10" s="74">
        <f t="shared" si="3"/>
        <v>77</v>
      </c>
      <c r="K10" s="74">
        <f t="shared" si="3"/>
        <v>25</v>
      </c>
      <c r="L10" s="74">
        <f t="shared" si="3"/>
        <v>25</v>
      </c>
      <c r="M10" s="74">
        <f t="shared" si="3"/>
        <v>26</v>
      </c>
      <c r="N10" s="74">
        <f t="shared" si="3"/>
        <v>27</v>
      </c>
      <c r="O10" s="74">
        <f t="shared" si="3"/>
        <v>28</v>
      </c>
      <c r="P10" s="74">
        <f t="shared" si="3"/>
        <v>29</v>
      </c>
      <c r="Q10" s="74">
        <f t="shared" si="3"/>
        <v>29</v>
      </c>
      <c r="R10" s="74">
        <f t="shared" si="3"/>
        <v>68</v>
      </c>
      <c r="S10" s="74">
        <f t="shared" si="3"/>
        <v>70</v>
      </c>
      <c r="T10" s="74">
        <f t="shared" si="3"/>
        <v>71</v>
      </c>
      <c r="U10" s="74">
        <f t="shared" si="3"/>
        <v>71</v>
      </c>
      <c r="V10" s="74">
        <f t="shared" si="3"/>
        <v>74</v>
      </c>
      <c r="W10" s="74">
        <f t="shared" si="3"/>
        <v>75</v>
      </c>
      <c r="X10" s="74">
        <f t="shared" si="3"/>
        <v>76</v>
      </c>
      <c r="Y10" s="74">
        <f t="shared" si="3"/>
        <v>29</v>
      </c>
      <c r="Z10" s="74">
        <f t="shared" si="3"/>
        <v>30</v>
      </c>
      <c r="AA10" s="74">
        <f t="shared" si="3"/>
        <v>30</v>
      </c>
      <c r="AB10" s="74">
        <f t="shared" si="3"/>
        <v>31</v>
      </c>
      <c r="AC10" s="74">
        <f t="shared" si="3"/>
        <v>32</v>
      </c>
      <c r="AD10" s="74">
        <f t="shared" si="3"/>
        <v>32</v>
      </c>
      <c r="AE10" s="74">
        <f t="shared" si="3"/>
        <v>33</v>
      </c>
      <c r="AF10" s="69"/>
      <c r="AG10" s="84"/>
      <c r="AH10" s="85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69"/>
    </row>
    <row r="11" spans="1:49">
      <c r="A11" s="179"/>
      <c r="B11" s="82">
        <v>0.5</v>
      </c>
      <c r="C11" s="83">
        <f>A10+B11</f>
        <v>3.5</v>
      </c>
      <c r="D11" s="74">
        <v>86</v>
      </c>
      <c r="E11" s="74">
        <v>87</v>
      </c>
      <c r="F11" s="74">
        <v>89</v>
      </c>
      <c r="G11" s="74">
        <v>91</v>
      </c>
      <c r="H11" s="74">
        <v>93</v>
      </c>
      <c r="I11" s="74">
        <v>94</v>
      </c>
      <c r="J11" s="74">
        <v>95</v>
      </c>
      <c r="K11" s="74">
        <v>44</v>
      </c>
      <c r="L11" s="74">
        <v>44</v>
      </c>
      <c r="M11" s="74">
        <v>45</v>
      </c>
      <c r="N11" s="74">
        <v>46</v>
      </c>
      <c r="O11" s="74">
        <v>47</v>
      </c>
      <c r="P11" s="74">
        <v>48</v>
      </c>
      <c r="Q11" s="74">
        <v>48</v>
      </c>
      <c r="R11" s="74">
        <v>86</v>
      </c>
      <c r="S11" s="74">
        <v>87</v>
      </c>
      <c r="T11" s="74">
        <v>88</v>
      </c>
      <c r="U11" s="74">
        <v>89</v>
      </c>
      <c r="V11" s="74">
        <v>91</v>
      </c>
      <c r="W11" s="74">
        <v>92</v>
      </c>
      <c r="X11" s="74">
        <v>93</v>
      </c>
      <c r="Y11" s="74">
        <v>47</v>
      </c>
      <c r="Z11" s="74">
        <v>48</v>
      </c>
      <c r="AA11" s="74">
        <v>48</v>
      </c>
      <c r="AB11" s="74">
        <v>49</v>
      </c>
      <c r="AC11" s="74">
        <v>50</v>
      </c>
      <c r="AD11" s="74">
        <v>50</v>
      </c>
      <c r="AE11" s="74">
        <v>51</v>
      </c>
      <c r="AF11" s="69"/>
      <c r="AG11" s="86"/>
      <c r="AH11" s="85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69"/>
    </row>
    <row r="12" spans="1:49">
      <c r="A12" s="179"/>
      <c r="B12" s="82">
        <v>0.95</v>
      </c>
      <c r="C12" s="83">
        <f>A10+B12</f>
        <v>3.95</v>
      </c>
      <c r="D12" s="74">
        <v>104</v>
      </c>
      <c r="E12" s="74">
        <v>105</v>
      </c>
      <c r="F12" s="74">
        <v>107</v>
      </c>
      <c r="G12" s="74">
        <v>109</v>
      </c>
      <c r="H12" s="74">
        <v>110</v>
      </c>
      <c r="I12" s="74">
        <v>112</v>
      </c>
      <c r="J12" s="74">
        <v>113</v>
      </c>
      <c r="K12" s="74">
        <v>63</v>
      </c>
      <c r="L12" s="74">
        <v>63</v>
      </c>
      <c r="M12" s="74">
        <v>64</v>
      </c>
      <c r="N12" s="74">
        <v>65</v>
      </c>
      <c r="O12" s="74">
        <v>66</v>
      </c>
      <c r="P12" s="74">
        <v>67</v>
      </c>
      <c r="Q12" s="74">
        <v>67</v>
      </c>
      <c r="R12" s="74">
        <v>104</v>
      </c>
      <c r="S12" s="74">
        <v>104</v>
      </c>
      <c r="T12" s="74">
        <v>105</v>
      </c>
      <c r="U12" s="74">
        <v>107</v>
      </c>
      <c r="V12" s="74">
        <v>108</v>
      </c>
      <c r="W12" s="74">
        <v>109</v>
      </c>
      <c r="X12" s="74">
        <v>110</v>
      </c>
      <c r="Y12" s="74">
        <v>65</v>
      </c>
      <c r="Z12" s="74">
        <v>66</v>
      </c>
      <c r="AA12" s="74">
        <v>66</v>
      </c>
      <c r="AB12" s="74">
        <v>67</v>
      </c>
      <c r="AC12" s="74">
        <v>68</v>
      </c>
      <c r="AD12" s="74">
        <v>68</v>
      </c>
      <c r="AE12" s="74">
        <v>69</v>
      </c>
      <c r="AF12" s="69"/>
      <c r="AG12" s="86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69"/>
    </row>
    <row r="13" spans="1:49" s="76" customFormat="1">
      <c r="A13" s="179">
        <v>4</v>
      </c>
      <c r="B13" s="81">
        <v>0.05</v>
      </c>
      <c r="C13" s="83">
        <f>A13+B13</f>
        <v>4.05</v>
      </c>
      <c r="D13" s="74">
        <f t="shared" ref="D13:AE13" si="4">D14-(D15-D14)</f>
        <v>70</v>
      </c>
      <c r="E13" s="74">
        <f t="shared" si="4"/>
        <v>71</v>
      </c>
      <c r="F13" s="74">
        <f t="shared" si="4"/>
        <v>73</v>
      </c>
      <c r="G13" s="74">
        <f t="shared" si="4"/>
        <v>75</v>
      </c>
      <c r="H13" s="74">
        <f t="shared" si="4"/>
        <v>78</v>
      </c>
      <c r="I13" s="74">
        <f t="shared" si="4"/>
        <v>78</v>
      </c>
      <c r="J13" s="74">
        <f t="shared" si="4"/>
        <v>79</v>
      </c>
      <c r="K13" s="74">
        <f t="shared" si="4"/>
        <v>28</v>
      </c>
      <c r="L13" s="74">
        <f t="shared" si="4"/>
        <v>29</v>
      </c>
      <c r="M13" s="74">
        <f t="shared" si="4"/>
        <v>30</v>
      </c>
      <c r="N13" s="74">
        <f t="shared" si="4"/>
        <v>31</v>
      </c>
      <c r="O13" s="74">
        <f t="shared" si="4"/>
        <v>32</v>
      </c>
      <c r="P13" s="74">
        <f t="shared" si="4"/>
        <v>31</v>
      </c>
      <c r="Q13" s="74">
        <f t="shared" si="4"/>
        <v>33</v>
      </c>
      <c r="R13" s="74">
        <f t="shared" si="4"/>
        <v>71</v>
      </c>
      <c r="S13" s="74">
        <f t="shared" si="4"/>
        <v>70</v>
      </c>
      <c r="T13" s="74">
        <f t="shared" si="4"/>
        <v>73</v>
      </c>
      <c r="U13" s="74">
        <f t="shared" si="4"/>
        <v>74</v>
      </c>
      <c r="V13" s="74">
        <f t="shared" si="4"/>
        <v>74</v>
      </c>
      <c r="W13" s="74">
        <f t="shared" si="4"/>
        <v>77</v>
      </c>
      <c r="X13" s="74">
        <f t="shared" si="4"/>
        <v>76</v>
      </c>
      <c r="Y13" s="74">
        <f t="shared" si="4"/>
        <v>32</v>
      </c>
      <c r="Z13" s="74">
        <f t="shared" si="4"/>
        <v>32</v>
      </c>
      <c r="AA13" s="74">
        <f t="shared" si="4"/>
        <v>33</v>
      </c>
      <c r="AB13" s="74">
        <f t="shared" si="4"/>
        <v>34</v>
      </c>
      <c r="AC13" s="74">
        <f t="shared" si="4"/>
        <v>33</v>
      </c>
      <c r="AD13" s="74">
        <f t="shared" si="4"/>
        <v>35</v>
      </c>
      <c r="AE13" s="74">
        <f t="shared" si="4"/>
        <v>36</v>
      </c>
      <c r="AF13" s="69"/>
      <c r="AG13" s="86"/>
      <c r="AH13" s="85"/>
      <c r="AI13" s="84"/>
      <c r="AJ13" s="84"/>
      <c r="AK13" s="84"/>
      <c r="AL13" s="84"/>
      <c r="AM13" s="84"/>
      <c r="AN13" s="84"/>
      <c r="AO13" s="84"/>
      <c r="AP13" s="84"/>
      <c r="AQ13" s="87"/>
      <c r="AR13" s="87"/>
      <c r="AS13" s="87"/>
      <c r="AT13" s="87"/>
      <c r="AU13" s="87"/>
      <c r="AV13" s="84"/>
      <c r="AW13" s="69"/>
    </row>
    <row r="14" spans="1:49">
      <c r="A14" s="179"/>
      <c r="B14" s="82">
        <v>0.5</v>
      </c>
      <c r="C14" s="83">
        <f>A13+B14</f>
        <v>4.5</v>
      </c>
      <c r="D14" s="74">
        <v>88</v>
      </c>
      <c r="E14" s="74">
        <v>89</v>
      </c>
      <c r="F14" s="74">
        <v>91</v>
      </c>
      <c r="G14" s="74">
        <v>93</v>
      </c>
      <c r="H14" s="74">
        <v>95</v>
      </c>
      <c r="I14" s="74">
        <v>96</v>
      </c>
      <c r="J14" s="74">
        <v>97</v>
      </c>
      <c r="K14" s="74">
        <v>47</v>
      </c>
      <c r="L14" s="74">
        <v>48</v>
      </c>
      <c r="M14" s="74">
        <v>49</v>
      </c>
      <c r="N14" s="74">
        <v>50</v>
      </c>
      <c r="O14" s="74">
        <v>51</v>
      </c>
      <c r="P14" s="74">
        <v>51</v>
      </c>
      <c r="Q14" s="74">
        <v>52</v>
      </c>
      <c r="R14" s="74">
        <v>88</v>
      </c>
      <c r="S14" s="74">
        <v>88</v>
      </c>
      <c r="T14" s="74">
        <v>90</v>
      </c>
      <c r="U14" s="74">
        <v>91</v>
      </c>
      <c r="V14" s="74">
        <v>92</v>
      </c>
      <c r="W14" s="74">
        <v>94</v>
      </c>
      <c r="X14" s="74">
        <v>94</v>
      </c>
      <c r="Y14" s="74">
        <v>50</v>
      </c>
      <c r="Z14" s="74">
        <v>50</v>
      </c>
      <c r="AA14" s="74">
        <v>51</v>
      </c>
      <c r="AB14" s="74">
        <v>52</v>
      </c>
      <c r="AC14" s="74">
        <v>52</v>
      </c>
      <c r="AD14" s="74">
        <v>53</v>
      </c>
      <c r="AE14" s="74">
        <v>54</v>
      </c>
      <c r="AF14" s="69"/>
      <c r="AG14" s="84"/>
      <c r="AH14" s="85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69"/>
    </row>
    <row r="15" spans="1:49">
      <c r="A15" s="179"/>
      <c r="B15" s="82">
        <v>0.95</v>
      </c>
      <c r="C15" s="83">
        <f>A13+B15</f>
        <v>4.95</v>
      </c>
      <c r="D15" s="74">
        <v>106</v>
      </c>
      <c r="E15" s="74">
        <v>107</v>
      </c>
      <c r="F15" s="74">
        <v>109</v>
      </c>
      <c r="G15" s="74">
        <v>111</v>
      </c>
      <c r="H15" s="74">
        <v>112</v>
      </c>
      <c r="I15" s="74">
        <v>114</v>
      </c>
      <c r="J15" s="74">
        <v>115</v>
      </c>
      <c r="K15" s="74">
        <v>66</v>
      </c>
      <c r="L15" s="74">
        <v>67</v>
      </c>
      <c r="M15" s="74">
        <v>68</v>
      </c>
      <c r="N15" s="74">
        <v>69</v>
      </c>
      <c r="O15" s="74">
        <v>70</v>
      </c>
      <c r="P15" s="74">
        <v>71</v>
      </c>
      <c r="Q15" s="74">
        <v>71</v>
      </c>
      <c r="R15" s="74">
        <v>105</v>
      </c>
      <c r="S15" s="74">
        <v>106</v>
      </c>
      <c r="T15" s="74">
        <v>107</v>
      </c>
      <c r="U15" s="74">
        <v>108</v>
      </c>
      <c r="V15" s="74">
        <v>110</v>
      </c>
      <c r="W15" s="74">
        <v>111</v>
      </c>
      <c r="X15" s="74">
        <v>112</v>
      </c>
      <c r="Y15" s="74">
        <v>68</v>
      </c>
      <c r="Z15" s="74">
        <v>68</v>
      </c>
      <c r="AA15" s="74">
        <v>69</v>
      </c>
      <c r="AB15" s="74">
        <v>70</v>
      </c>
      <c r="AC15" s="74">
        <v>71</v>
      </c>
      <c r="AD15" s="74">
        <v>71</v>
      </c>
      <c r="AE15" s="74">
        <v>72</v>
      </c>
      <c r="AF15" s="69"/>
      <c r="AG15" s="86"/>
      <c r="AH15" s="85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69"/>
    </row>
    <row r="16" spans="1:49" s="76" customFormat="1">
      <c r="A16" s="179">
        <v>5</v>
      </c>
      <c r="B16" s="81">
        <v>0.05</v>
      </c>
      <c r="C16" s="83">
        <f>A16+B16</f>
        <v>5.05</v>
      </c>
      <c r="D16" s="74">
        <f t="shared" ref="D16:AE16" si="5">D17-(D18-D17)</f>
        <v>72</v>
      </c>
      <c r="E16" s="74">
        <f t="shared" si="5"/>
        <v>73</v>
      </c>
      <c r="F16" s="74">
        <f t="shared" si="5"/>
        <v>76</v>
      </c>
      <c r="G16" s="74">
        <f t="shared" si="5"/>
        <v>78</v>
      </c>
      <c r="H16" s="74">
        <f t="shared" si="5"/>
        <v>78</v>
      </c>
      <c r="I16" s="74">
        <f t="shared" si="5"/>
        <v>81</v>
      </c>
      <c r="J16" s="74">
        <f t="shared" si="5"/>
        <v>80</v>
      </c>
      <c r="K16" s="74">
        <f t="shared" si="5"/>
        <v>31</v>
      </c>
      <c r="L16" s="74">
        <f t="shared" si="5"/>
        <v>32</v>
      </c>
      <c r="M16" s="74">
        <f t="shared" si="5"/>
        <v>33</v>
      </c>
      <c r="N16" s="74">
        <f t="shared" si="5"/>
        <v>34</v>
      </c>
      <c r="O16" s="74">
        <f t="shared" si="5"/>
        <v>35</v>
      </c>
      <c r="P16" s="74">
        <f t="shared" si="5"/>
        <v>36</v>
      </c>
      <c r="Q16" s="74">
        <f t="shared" si="5"/>
        <v>36</v>
      </c>
      <c r="R16" s="74">
        <f t="shared" si="5"/>
        <v>71</v>
      </c>
      <c r="S16" s="74">
        <f t="shared" si="5"/>
        <v>73</v>
      </c>
      <c r="T16" s="74">
        <f t="shared" si="5"/>
        <v>74</v>
      </c>
      <c r="U16" s="74">
        <f t="shared" si="5"/>
        <v>76</v>
      </c>
      <c r="V16" s="74">
        <f t="shared" si="5"/>
        <v>77</v>
      </c>
      <c r="W16" s="74">
        <f t="shared" si="5"/>
        <v>78</v>
      </c>
      <c r="X16" s="74">
        <f t="shared" si="5"/>
        <v>79</v>
      </c>
      <c r="Y16" s="74">
        <f t="shared" si="5"/>
        <v>34</v>
      </c>
      <c r="Z16" s="74">
        <f t="shared" si="5"/>
        <v>35</v>
      </c>
      <c r="AA16" s="74">
        <f t="shared" si="5"/>
        <v>35</v>
      </c>
      <c r="AB16" s="74">
        <f t="shared" si="5"/>
        <v>36</v>
      </c>
      <c r="AC16" s="74">
        <f t="shared" si="5"/>
        <v>37</v>
      </c>
      <c r="AD16" s="74">
        <f t="shared" si="5"/>
        <v>37</v>
      </c>
      <c r="AE16" s="74">
        <f t="shared" si="5"/>
        <v>38</v>
      </c>
      <c r="AF16" s="69"/>
      <c r="AG16" s="86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69"/>
    </row>
    <row r="17" spans="1:49">
      <c r="A17" s="179"/>
      <c r="B17" s="82">
        <v>0.5</v>
      </c>
      <c r="C17" s="83">
        <f>A16+B17</f>
        <v>5.5</v>
      </c>
      <c r="D17" s="74">
        <v>90</v>
      </c>
      <c r="E17" s="74">
        <v>91</v>
      </c>
      <c r="F17" s="74">
        <v>93</v>
      </c>
      <c r="G17" s="74">
        <v>95</v>
      </c>
      <c r="H17" s="74">
        <v>96</v>
      </c>
      <c r="I17" s="74">
        <v>98</v>
      </c>
      <c r="J17" s="74">
        <v>98</v>
      </c>
      <c r="K17" s="74">
        <v>50</v>
      </c>
      <c r="L17" s="74">
        <v>51</v>
      </c>
      <c r="M17" s="74">
        <v>52</v>
      </c>
      <c r="N17" s="74">
        <v>53</v>
      </c>
      <c r="O17" s="74">
        <v>54</v>
      </c>
      <c r="P17" s="74">
        <v>55</v>
      </c>
      <c r="Q17" s="74">
        <v>55</v>
      </c>
      <c r="R17" s="74">
        <v>89</v>
      </c>
      <c r="S17" s="74">
        <v>90</v>
      </c>
      <c r="T17" s="74">
        <v>91</v>
      </c>
      <c r="U17" s="74">
        <v>93</v>
      </c>
      <c r="V17" s="74">
        <v>94</v>
      </c>
      <c r="W17" s="74">
        <v>95</v>
      </c>
      <c r="X17" s="74">
        <v>96</v>
      </c>
      <c r="Y17" s="74">
        <v>52</v>
      </c>
      <c r="Z17" s="74">
        <v>53</v>
      </c>
      <c r="AA17" s="74">
        <v>53</v>
      </c>
      <c r="AB17" s="74">
        <v>54</v>
      </c>
      <c r="AC17" s="74">
        <v>55</v>
      </c>
      <c r="AD17" s="74">
        <v>55</v>
      </c>
      <c r="AE17" s="74">
        <v>56</v>
      </c>
      <c r="AF17" s="69"/>
      <c r="AG17" s="86"/>
      <c r="AH17" s="85"/>
      <c r="AI17" s="84"/>
      <c r="AJ17" s="84"/>
      <c r="AK17" s="84"/>
      <c r="AL17" s="84"/>
      <c r="AM17" s="84"/>
      <c r="AN17" s="84"/>
      <c r="AO17" s="84"/>
      <c r="AP17" s="84"/>
      <c r="AQ17" s="87"/>
      <c r="AR17" s="87"/>
      <c r="AS17" s="87"/>
      <c r="AT17" s="87"/>
      <c r="AU17" s="87"/>
      <c r="AV17" s="84"/>
      <c r="AW17" s="69"/>
    </row>
    <row r="18" spans="1:49">
      <c r="A18" s="179"/>
      <c r="B18" s="82">
        <v>0.95</v>
      </c>
      <c r="C18" s="83">
        <f>A16+B18</f>
        <v>5.95</v>
      </c>
      <c r="D18" s="74">
        <v>108</v>
      </c>
      <c r="E18" s="74">
        <v>109</v>
      </c>
      <c r="F18" s="74">
        <v>110</v>
      </c>
      <c r="G18" s="74">
        <v>112</v>
      </c>
      <c r="H18" s="74">
        <v>114</v>
      </c>
      <c r="I18" s="74">
        <v>115</v>
      </c>
      <c r="J18" s="74">
        <v>116</v>
      </c>
      <c r="K18" s="74">
        <v>69</v>
      </c>
      <c r="L18" s="74">
        <v>70</v>
      </c>
      <c r="M18" s="74">
        <v>71</v>
      </c>
      <c r="N18" s="74">
        <v>72</v>
      </c>
      <c r="O18" s="74">
        <v>73</v>
      </c>
      <c r="P18" s="74">
        <v>74</v>
      </c>
      <c r="Q18" s="74">
        <v>74</v>
      </c>
      <c r="R18" s="74">
        <v>107</v>
      </c>
      <c r="S18" s="74">
        <v>107</v>
      </c>
      <c r="T18" s="74">
        <v>108</v>
      </c>
      <c r="U18" s="74">
        <v>110</v>
      </c>
      <c r="V18" s="74">
        <v>111</v>
      </c>
      <c r="W18" s="74">
        <v>112</v>
      </c>
      <c r="X18" s="74">
        <v>113</v>
      </c>
      <c r="Y18" s="74">
        <v>70</v>
      </c>
      <c r="Z18" s="74">
        <v>71</v>
      </c>
      <c r="AA18" s="74">
        <v>71</v>
      </c>
      <c r="AB18" s="74">
        <v>72</v>
      </c>
      <c r="AC18" s="74">
        <v>73</v>
      </c>
      <c r="AD18" s="74">
        <v>73</v>
      </c>
      <c r="AE18" s="74">
        <v>74</v>
      </c>
      <c r="AF18" s="69"/>
      <c r="AG18" s="84"/>
      <c r="AH18" s="85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69"/>
    </row>
    <row r="19" spans="1:49" s="76" customFormat="1">
      <c r="A19" s="179">
        <v>6</v>
      </c>
      <c r="B19" s="81">
        <v>0.05</v>
      </c>
      <c r="C19" s="83">
        <f>A19+B19</f>
        <v>6.05</v>
      </c>
      <c r="D19" s="74">
        <f t="shared" ref="D19:AE19" si="6">D20-(D21-D20)</f>
        <v>73</v>
      </c>
      <c r="E19" s="74">
        <f t="shared" si="6"/>
        <v>74</v>
      </c>
      <c r="F19" s="74">
        <f t="shared" si="6"/>
        <v>76</v>
      </c>
      <c r="G19" s="74">
        <f t="shared" si="6"/>
        <v>78</v>
      </c>
      <c r="H19" s="74">
        <f t="shared" si="6"/>
        <v>81</v>
      </c>
      <c r="I19" s="74">
        <f t="shared" si="6"/>
        <v>81</v>
      </c>
      <c r="J19" s="74">
        <f t="shared" si="6"/>
        <v>83</v>
      </c>
      <c r="K19" s="74">
        <f t="shared" si="6"/>
        <v>34</v>
      </c>
      <c r="L19" s="74">
        <f t="shared" si="6"/>
        <v>34</v>
      </c>
      <c r="M19" s="74">
        <f t="shared" si="6"/>
        <v>35</v>
      </c>
      <c r="N19" s="74">
        <f t="shared" si="6"/>
        <v>36</v>
      </c>
      <c r="O19" s="74">
        <f t="shared" si="6"/>
        <v>37</v>
      </c>
      <c r="P19" s="74">
        <f t="shared" si="6"/>
        <v>38</v>
      </c>
      <c r="Q19" s="74">
        <f t="shared" si="6"/>
        <v>38</v>
      </c>
      <c r="R19" s="74">
        <f t="shared" si="6"/>
        <v>74</v>
      </c>
      <c r="S19" s="74">
        <f t="shared" si="6"/>
        <v>75</v>
      </c>
      <c r="T19" s="74">
        <f t="shared" si="6"/>
        <v>76</v>
      </c>
      <c r="U19" s="74">
        <f t="shared" si="6"/>
        <v>77</v>
      </c>
      <c r="V19" s="74">
        <f t="shared" si="6"/>
        <v>79</v>
      </c>
      <c r="W19" s="74">
        <f t="shared" si="6"/>
        <v>80</v>
      </c>
      <c r="X19" s="74">
        <f t="shared" si="6"/>
        <v>81</v>
      </c>
      <c r="Y19" s="74">
        <f t="shared" si="6"/>
        <v>36</v>
      </c>
      <c r="Z19" s="74">
        <f t="shared" si="6"/>
        <v>36</v>
      </c>
      <c r="AA19" s="74">
        <f t="shared" si="6"/>
        <v>37</v>
      </c>
      <c r="AB19" s="74">
        <f t="shared" si="6"/>
        <v>38</v>
      </c>
      <c r="AC19" s="74">
        <f t="shared" si="6"/>
        <v>38</v>
      </c>
      <c r="AD19" s="74">
        <f t="shared" si="6"/>
        <v>39</v>
      </c>
      <c r="AE19" s="74">
        <f t="shared" si="6"/>
        <v>40</v>
      </c>
      <c r="AF19" s="69"/>
      <c r="AG19" s="86"/>
      <c r="AH19" s="85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69"/>
    </row>
    <row r="20" spans="1:49">
      <c r="A20" s="179"/>
      <c r="B20" s="82">
        <v>0.5</v>
      </c>
      <c r="C20" s="83">
        <f>A19+B20</f>
        <v>6.5</v>
      </c>
      <c r="D20" s="74">
        <v>91</v>
      </c>
      <c r="E20" s="74">
        <v>92</v>
      </c>
      <c r="F20" s="74">
        <v>94</v>
      </c>
      <c r="G20" s="74">
        <v>96</v>
      </c>
      <c r="H20" s="74">
        <v>98</v>
      </c>
      <c r="I20" s="74">
        <v>99</v>
      </c>
      <c r="J20" s="74">
        <v>100</v>
      </c>
      <c r="K20" s="74">
        <v>53</v>
      </c>
      <c r="L20" s="74">
        <v>53</v>
      </c>
      <c r="M20" s="74">
        <v>54</v>
      </c>
      <c r="N20" s="74">
        <v>55</v>
      </c>
      <c r="O20" s="74">
        <v>56</v>
      </c>
      <c r="P20" s="74">
        <v>57</v>
      </c>
      <c r="Q20" s="74">
        <v>57</v>
      </c>
      <c r="R20" s="74">
        <v>91</v>
      </c>
      <c r="S20" s="74">
        <v>92</v>
      </c>
      <c r="T20" s="74">
        <v>93</v>
      </c>
      <c r="U20" s="74">
        <v>94</v>
      </c>
      <c r="V20" s="74">
        <v>96</v>
      </c>
      <c r="W20" s="74">
        <v>97</v>
      </c>
      <c r="X20" s="74">
        <v>98</v>
      </c>
      <c r="Y20" s="74">
        <v>54</v>
      </c>
      <c r="Z20" s="74">
        <v>54</v>
      </c>
      <c r="AA20" s="74">
        <v>55</v>
      </c>
      <c r="AB20" s="74">
        <v>56</v>
      </c>
      <c r="AC20" s="74">
        <v>56</v>
      </c>
      <c r="AD20" s="74">
        <v>57</v>
      </c>
      <c r="AE20" s="74">
        <v>58</v>
      </c>
      <c r="AF20" s="69"/>
      <c r="AG20" s="86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69"/>
    </row>
    <row r="21" spans="1:49">
      <c r="A21" s="179"/>
      <c r="B21" s="82">
        <v>0.95</v>
      </c>
      <c r="C21" s="83">
        <f>A19+B21</f>
        <v>6.95</v>
      </c>
      <c r="D21" s="74">
        <v>109</v>
      </c>
      <c r="E21" s="74">
        <v>110</v>
      </c>
      <c r="F21" s="74">
        <v>112</v>
      </c>
      <c r="G21" s="74">
        <v>114</v>
      </c>
      <c r="H21" s="74">
        <v>115</v>
      </c>
      <c r="I21" s="74">
        <v>117</v>
      </c>
      <c r="J21" s="74">
        <v>117</v>
      </c>
      <c r="K21" s="74">
        <v>72</v>
      </c>
      <c r="L21" s="74">
        <v>72</v>
      </c>
      <c r="M21" s="74">
        <v>73</v>
      </c>
      <c r="N21" s="74">
        <v>74</v>
      </c>
      <c r="O21" s="74">
        <v>75</v>
      </c>
      <c r="P21" s="74">
        <v>76</v>
      </c>
      <c r="Q21" s="74">
        <v>76</v>
      </c>
      <c r="R21" s="74">
        <v>108</v>
      </c>
      <c r="S21" s="74">
        <v>109</v>
      </c>
      <c r="T21" s="74">
        <v>110</v>
      </c>
      <c r="U21" s="74">
        <v>111</v>
      </c>
      <c r="V21" s="74">
        <v>113</v>
      </c>
      <c r="W21" s="74">
        <v>114</v>
      </c>
      <c r="X21" s="74">
        <v>115</v>
      </c>
      <c r="Y21" s="74">
        <v>72</v>
      </c>
      <c r="Z21" s="74">
        <v>72</v>
      </c>
      <c r="AA21" s="74">
        <v>73</v>
      </c>
      <c r="AB21" s="74">
        <v>74</v>
      </c>
      <c r="AC21" s="74">
        <v>74</v>
      </c>
      <c r="AD21" s="74">
        <v>75</v>
      </c>
      <c r="AE21" s="74">
        <v>76</v>
      </c>
      <c r="AF21" s="69"/>
      <c r="AG21" s="86"/>
      <c r="AH21" s="85"/>
      <c r="AI21" s="84"/>
      <c r="AJ21" s="84"/>
      <c r="AK21" s="84"/>
      <c r="AL21" s="84"/>
      <c r="AM21" s="84"/>
      <c r="AN21" s="84"/>
      <c r="AO21" s="84"/>
      <c r="AP21" s="84"/>
      <c r="AQ21" s="87"/>
      <c r="AR21" s="87"/>
      <c r="AS21" s="87"/>
      <c r="AT21" s="87"/>
      <c r="AU21" s="87"/>
      <c r="AV21" s="84"/>
      <c r="AW21" s="69"/>
    </row>
    <row r="22" spans="1:49" s="76" customFormat="1">
      <c r="A22" s="179">
        <v>7</v>
      </c>
      <c r="B22" s="81">
        <v>0.05</v>
      </c>
      <c r="C22" s="83">
        <f>A22+B22</f>
        <v>7.05</v>
      </c>
      <c r="D22" s="74">
        <f t="shared" ref="D22:Q22" si="7">D23-(D24-D23)</f>
        <v>74</v>
      </c>
      <c r="E22" s="74">
        <f t="shared" si="7"/>
        <v>77</v>
      </c>
      <c r="F22" s="74">
        <f t="shared" si="7"/>
        <v>77</v>
      </c>
      <c r="G22" s="74">
        <f t="shared" si="7"/>
        <v>79</v>
      </c>
      <c r="H22" s="74">
        <f t="shared" si="7"/>
        <v>81</v>
      </c>
      <c r="I22" s="74">
        <f t="shared" si="7"/>
        <v>82</v>
      </c>
      <c r="J22" s="74">
        <f t="shared" si="7"/>
        <v>83</v>
      </c>
      <c r="K22" s="74">
        <f t="shared" si="7"/>
        <v>36</v>
      </c>
      <c r="L22" s="74">
        <f t="shared" si="7"/>
        <v>36</v>
      </c>
      <c r="M22" s="74">
        <f t="shared" si="7"/>
        <v>37</v>
      </c>
      <c r="N22" s="74">
        <f t="shared" si="7"/>
        <v>38</v>
      </c>
      <c r="O22" s="74">
        <f t="shared" si="7"/>
        <v>39</v>
      </c>
      <c r="P22" s="74">
        <f t="shared" si="7"/>
        <v>40</v>
      </c>
      <c r="Q22" s="74">
        <f t="shared" si="7"/>
        <v>40</v>
      </c>
      <c r="R22" s="74">
        <f t="shared" ref="R22:AE22" si="8">R23-(R24-R23)</f>
        <v>76</v>
      </c>
      <c r="S22" s="74">
        <f t="shared" si="8"/>
        <v>75</v>
      </c>
      <c r="T22" s="74">
        <f t="shared" si="8"/>
        <v>78</v>
      </c>
      <c r="U22" s="74">
        <f t="shared" si="8"/>
        <v>79</v>
      </c>
      <c r="V22" s="74">
        <f t="shared" si="8"/>
        <v>79</v>
      </c>
      <c r="W22" s="74">
        <f t="shared" si="8"/>
        <v>82</v>
      </c>
      <c r="X22" s="74">
        <f t="shared" si="8"/>
        <v>82</v>
      </c>
      <c r="Y22" s="74">
        <f t="shared" si="8"/>
        <v>37</v>
      </c>
      <c r="Z22" s="74">
        <f t="shared" si="8"/>
        <v>38</v>
      </c>
      <c r="AA22" s="74">
        <f t="shared" si="8"/>
        <v>38</v>
      </c>
      <c r="AB22" s="74">
        <f t="shared" si="8"/>
        <v>39</v>
      </c>
      <c r="AC22" s="74">
        <f t="shared" si="8"/>
        <v>40</v>
      </c>
      <c r="AD22" s="74">
        <f t="shared" si="8"/>
        <v>40</v>
      </c>
      <c r="AE22" s="74">
        <f t="shared" si="8"/>
        <v>41</v>
      </c>
      <c r="AF22" s="69"/>
      <c r="AG22" s="84"/>
      <c r="AH22" s="85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69"/>
    </row>
    <row r="23" spans="1:49">
      <c r="A23" s="179"/>
      <c r="B23" s="82">
        <v>0.5</v>
      </c>
      <c r="C23" s="83">
        <f>A22+B23</f>
        <v>7.5</v>
      </c>
      <c r="D23" s="74">
        <v>92</v>
      </c>
      <c r="E23" s="74">
        <v>94</v>
      </c>
      <c r="F23" s="74">
        <v>95</v>
      </c>
      <c r="G23" s="74">
        <v>97</v>
      </c>
      <c r="H23" s="74">
        <v>99</v>
      </c>
      <c r="I23" s="74">
        <v>100</v>
      </c>
      <c r="J23" s="74">
        <v>101</v>
      </c>
      <c r="K23" s="74">
        <v>55</v>
      </c>
      <c r="L23" s="74">
        <v>55</v>
      </c>
      <c r="M23" s="74">
        <v>56</v>
      </c>
      <c r="N23" s="74">
        <v>57</v>
      </c>
      <c r="O23" s="74">
        <v>58</v>
      </c>
      <c r="P23" s="74">
        <v>59</v>
      </c>
      <c r="Q23" s="74">
        <v>59</v>
      </c>
      <c r="R23" s="74">
        <v>93</v>
      </c>
      <c r="S23" s="74">
        <v>93</v>
      </c>
      <c r="T23" s="74">
        <v>95</v>
      </c>
      <c r="U23" s="74">
        <v>96</v>
      </c>
      <c r="V23" s="74">
        <v>97</v>
      </c>
      <c r="W23" s="74">
        <v>99</v>
      </c>
      <c r="X23" s="74">
        <v>99</v>
      </c>
      <c r="Y23" s="74">
        <v>55</v>
      </c>
      <c r="Z23" s="74">
        <v>56</v>
      </c>
      <c r="AA23" s="74">
        <v>56</v>
      </c>
      <c r="AB23" s="74">
        <v>57</v>
      </c>
      <c r="AC23" s="74">
        <v>58</v>
      </c>
      <c r="AD23" s="74">
        <v>58</v>
      </c>
      <c r="AE23" s="74">
        <v>59</v>
      </c>
      <c r="AF23" s="69"/>
      <c r="AG23" s="86"/>
      <c r="AH23" s="85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69"/>
    </row>
    <row r="24" spans="1:49">
      <c r="A24" s="179"/>
      <c r="B24" s="82">
        <v>0.95</v>
      </c>
      <c r="C24" s="83">
        <f>A22+B24</f>
        <v>7.95</v>
      </c>
      <c r="D24" s="74">
        <v>110</v>
      </c>
      <c r="E24" s="74">
        <v>111</v>
      </c>
      <c r="F24" s="74">
        <v>113</v>
      </c>
      <c r="G24" s="74">
        <v>115</v>
      </c>
      <c r="H24" s="74">
        <v>117</v>
      </c>
      <c r="I24" s="74">
        <v>118</v>
      </c>
      <c r="J24" s="74">
        <v>119</v>
      </c>
      <c r="K24" s="74">
        <v>74</v>
      </c>
      <c r="L24" s="74">
        <v>74</v>
      </c>
      <c r="M24" s="74">
        <v>75</v>
      </c>
      <c r="N24" s="74">
        <v>76</v>
      </c>
      <c r="O24" s="74">
        <v>77</v>
      </c>
      <c r="P24" s="74">
        <v>78</v>
      </c>
      <c r="Q24" s="74">
        <v>78</v>
      </c>
      <c r="R24" s="74">
        <v>110</v>
      </c>
      <c r="S24" s="74">
        <v>111</v>
      </c>
      <c r="T24" s="74">
        <v>112</v>
      </c>
      <c r="U24" s="74">
        <v>113</v>
      </c>
      <c r="V24" s="74">
        <v>115</v>
      </c>
      <c r="W24" s="74">
        <v>116</v>
      </c>
      <c r="X24" s="74">
        <v>116</v>
      </c>
      <c r="Y24" s="74">
        <v>73</v>
      </c>
      <c r="Z24" s="74">
        <v>74</v>
      </c>
      <c r="AA24" s="74">
        <v>74</v>
      </c>
      <c r="AB24" s="74">
        <v>75</v>
      </c>
      <c r="AC24" s="74">
        <v>76</v>
      </c>
      <c r="AD24" s="74">
        <v>76</v>
      </c>
      <c r="AE24" s="74">
        <v>77</v>
      </c>
      <c r="AF24" s="69"/>
      <c r="AG24" s="86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69"/>
    </row>
    <row r="25" spans="1:49" s="76" customFormat="1">
      <c r="A25" s="179">
        <v>8</v>
      </c>
      <c r="B25" s="81">
        <v>0.05</v>
      </c>
      <c r="C25" s="83">
        <f>A25+B25</f>
        <v>8.0500000000000007</v>
      </c>
      <c r="D25" s="74">
        <f t="shared" ref="D25:Q25" si="9">D26-(D27-D26)</f>
        <v>77</v>
      </c>
      <c r="E25" s="74">
        <f t="shared" si="9"/>
        <v>78</v>
      </c>
      <c r="F25" s="74">
        <f t="shared" si="9"/>
        <v>80</v>
      </c>
      <c r="G25" s="74">
        <f t="shared" si="9"/>
        <v>82</v>
      </c>
      <c r="H25" s="74">
        <f t="shared" si="9"/>
        <v>82</v>
      </c>
      <c r="I25" s="74">
        <f t="shared" si="9"/>
        <v>85</v>
      </c>
      <c r="J25" s="74">
        <f t="shared" si="9"/>
        <v>84</v>
      </c>
      <c r="K25" s="74">
        <f t="shared" si="9"/>
        <v>37</v>
      </c>
      <c r="L25" s="74">
        <f t="shared" si="9"/>
        <v>38</v>
      </c>
      <c r="M25" s="74">
        <f t="shared" si="9"/>
        <v>39</v>
      </c>
      <c r="N25" s="74">
        <f t="shared" si="9"/>
        <v>40</v>
      </c>
      <c r="O25" s="74">
        <f t="shared" si="9"/>
        <v>41</v>
      </c>
      <c r="P25" s="74">
        <f t="shared" si="9"/>
        <v>41</v>
      </c>
      <c r="Q25" s="74">
        <f t="shared" si="9"/>
        <v>42</v>
      </c>
      <c r="R25" s="74">
        <f t="shared" ref="R25:AE25" si="10">R26-(R27-R26)</f>
        <v>78</v>
      </c>
      <c r="S25" s="74">
        <f t="shared" si="10"/>
        <v>78</v>
      </c>
      <c r="T25" s="74">
        <f t="shared" si="10"/>
        <v>78</v>
      </c>
      <c r="U25" s="74">
        <f t="shared" si="10"/>
        <v>81</v>
      </c>
      <c r="V25" s="74">
        <f t="shared" si="10"/>
        <v>82</v>
      </c>
      <c r="W25" s="74">
        <f t="shared" si="10"/>
        <v>82</v>
      </c>
      <c r="X25" s="74">
        <f t="shared" si="10"/>
        <v>84</v>
      </c>
      <c r="Y25" s="74">
        <f t="shared" si="10"/>
        <v>39</v>
      </c>
      <c r="Z25" s="74">
        <f t="shared" si="10"/>
        <v>39</v>
      </c>
      <c r="AA25" s="74">
        <f t="shared" si="10"/>
        <v>39</v>
      </c>
      <c r="AB25" s="74">
        <f t="shared" si="10"/>
        <v>40</v>
      </c>
      <c r="AC25" s="74">
        <f t="shared" si="10"/>
        <v>41</v>
      </c>
      <c r="AD25" s="74">
        <f t="shared" si="10"/>
        <v>42</v>
      </c>
      <c r="AE25" s="74">
        <f t="shared" si="10"/>
        <v>42</v>
      </c>
      <c r="AF25" s="69"/>
      <c r="AG25" s="86"/>
      <c r="AH25" s="85"/>
      <c r="AI25" s="84"/>
      <c r="AJ25" s="84"/>
      <c r="AK25" s="84"/>
      <c r="AL25" s="84"/>
      <c r="AM25" s="84"/>
      <c r="AN25" s="84"/>
      <c r="AO25" s="84"/>
      <c r="AP25" s="84"/>
      <c r="AQ25" s="87"/>
      <c r="AR25" s="87"/>
      <c r="AS25" s="87"/>
      <c r="AT25" s="87"/>
      <c r="AU25" s="87"/>
      <c r="AV25" s="84"/>
      <c r="AW25" s="69"/>
    </row>
    <row r="26" spans="1:49">
      <c r="A26" s="179"/>
      <c r="B26" s="82">
        <v>0.5</v>
      </c>
      <c r="C26" s="83">
        <f>A25+B26</f>
        <v>8.5</v>
      </c>
      <c r="D26" s="74">
        <v>94</v>
      </c>
      <c r="E26" s="74">
        <v>95</v>
      </c>
      <c r="F26" s="74">
        <v>97</v>
      </c>
      <c r="G26" s="74">
        <v>99</v>
      </c>
      <c r="H26" s="74">
        <v>100</v>
      </c>
      <c r="I26" s="74">
        <v>102</v>
      </c>
      <c r="J26" s="74">
        <v>102</v>
      </c>
      <c r="K26" s="74">
        <v>56</v>
      </c>
      <c r="L26" s="74">
        <v>57</v>
      </c>
      <c r="M26" s="74">
        <v>58</v>
      </c>
      <c r="N26" s="74">
        <v>59</v>
      </c>
      <c r="O26" s="74">
        <v>60</v>
      </c>
      <c r="P26" s="74">
        <v>60</v>
      </c>
      <c r="Q26" s="74">
        <v>61</v>
      </c>
      <c r="R26" s="74">
        <v>95</v>
      </c>
      <c r="S26" s="74">
        <v>95</v>
      </c>
      <c r="T26" s="74">
        <v>96</v>
      </c>
      <c r="U26" s="74">
        <v>98</v>
      </c>
      <c r="V26" s="74">
        <v>99</v>
      </c>
      <c r="W26" s="74">
        <v>100</v>
      </c>
      <c r="X26" s="74">
        <v>101</v>
      </c>
      <c r="Y26" s="74">
        <v>57</v>
      </c>
      <c r="Z26" s="74">
        <v>57</v>
      </c>
      <c r="AA26" s="74">
        <v>57</v>
      </c>
      <c r="AB26" s="74">
        <v>58</v>
      </c>
      <c r="AC26" s="74">
        <v>59</v>
      </c>
      <c r="AD26" s="74">
        <v>60</v>
      </c>
      <c r="AE26" s="74">
        <v>60</v>
      </c>
      <c r="AF26" s="69"/>
      <c r="AG26" s="84"/>
      <c r="AH26" s="85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69"/>
    </row>
    <row r="27" spans="1:49">
      <c r="A27" s="179"/>
      <c r="B27" s="82">
        <v>0.95</v>
      </c>
      <c r="C27" s="83">
        <f>A25+B27</f>
        <v>8.9499999999999993</v>
      </c>
      <c r="D27" s="74">
        <v>111</v>
      </c>
      <c r="E27" s="74">
        <v>112</v>
      </c>
      <c r="F27" s="74">
        <v>114</v>
      </c>
      <c r="G27" s="74">
        <v>116</v>
      </c>
      <c r="H27" s="74">
        <v>118</v>
      </c>
      <c r="I27" s="74">
        <v>119</v>
      </c>
      <c r="J27" s="74">
        <v>120</v>
      </c>
      <c r="K27" s="74">
        <v>75</v>
      </c>
      <c r="L27" s="74">
        <v>76</v>
      </c>
      <c r="M27" s="74">
        <v>77</v>
      </c>
      <c r="N27" s="74">
        <v>78</v>
      </c>
      <c r="O27" s="74">
        <v>79</v>
      </c>
      <c r="P27" s="74">
        <v>79</v>
      </c>
      <c r="Q27" s="74">
        <v>80</v>
      </c>
      <c r="R27" s="74">
        <v>112</v>
      </c>
      <c r="S27" s="74">
        <v>112</v>
      </c>
      <c r="T27" s="74">
        <v>114</v>
      </c>
      <c r="U27" s="74">
        <v>115</v>
      </c>
      <c r="V27" s="74">
        <v>116</v>
      </c>
      <c r="W27" s="74">
        <v>118</v>
      </c>
      <c r="X27" s="74">
        <v>118</v>
      </c>
      <c r="Y27" s="74">
        <v>75</v>
      </c>
      <c r="Z27" s="74">
        <v>75</v>
      </c>
      <c r="AA27" s="74">
        <v>75</v>
      </c>
      <c r="AB27" s="74">
        <v>76</v>
      </c>
      <c r="AC27" s="74">
        <v>77</v>
      </c>
      <c r="AD27" s="74">
        <v>78</v>
      </c>
      <c r="AE27" s="74">
        <v>78</v>
      </c>
      <c r="AF27" s="69"/>
      <c r="AG27" s="86"/>
      <c r="AH27" s="85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69"/>
    </row>
    <row r="28" spans="1:49" s="76" customFormat="1">
      <c r="A28" s="179">
        <v>9</v>
      </c>
      <c r="B28" s="81">
        <v>0.05</v>
      </c>
      <c r="C28" s="83">
        <f>A28+B28</f>
        <v>9.0500000000000007</v>
      </c>
      <c r="D28" s="74">
        <f t="shared" ref="D28:Q28" si="11">D29-(D30-D29)</f>
        <v>77</v>
      </c>
      <c r="E28" s="74">
        <f t="shared" si="11"/>
        <v>78</v>
      </c>
      <c r="F28" s="74">
        <f t="shared" si="11"/>
        <v>80</v>
      </c>
      <c r="G28" s="74">
        <f t="shared" si="11"/>
        <v>82</v>
      </c>
      <c r="H28" s="74">
        <f t="shared" si="11"/>
        <v>85</v>
      </c>
      <c r="I28" s="74">
        <f t="shared" si="11"/>
        <v>85</v>
      </c>
      <c r="J28" s="74">
        <f t="shared" si="11"/>
        <v>87</v>
      </c>
      <c r="K28" s="74">
        <f t="shared" si="11"/>
        <v>38</v>
      </c>
      <c r="L28" s="74">
        <f t="shared" si="11"/>
        <v>39</v>
      </c>
      <c r="M28" s="74">
        <f t="shared" si="11"/>
        <v>40</v>
      </c>
      <c r="N28" s="74">
        <f t="shared" si="11"/>
        <v>41</v>
      </c>
      <c r="O28" s="74">
        <f t="shared" si="11"/>
        <v>42</v>
      </c>
      <c r="P28" s="74">
        <f t="shared" si="11"/>
        <v>41</v>
      </c>
      <c r="Q28" s="74">
        <f t="shared" si="11"/>
        <v>43</v>
      </c>
      <c r="R28" s="74">
        <f t="shared" ref="R28:AE28" si="12">R29-(R30-R29)</f>
        <v>78</v>
      </c>
      <c r="S28" s="74">
        <f t="shared" si="12"/>
        <v>80</v>
      </c>
      <c r="T28" s="74">
        <f t="shared" si="12"/>
        <v>81</v>
      </c>
      <c r="U28" s="74">
        <f t="shared" si="12"/>
        <v>83</v>
      </c>
      <c r="V28" s="74">
        <f t="shared" si="12"/>
        <v>84</v>
      </c>
      <c r="W28" s="74">
        <f t="shared" si="12"/>
        <v>85</v>
      </c>
      <c r="X28" s="74">
        <f t="shared" si="12"/>
        <v>86</v>
      </c>
      <c r="Y28" s="74">
        <f t="shared" si="12"/>
        <v>40</v>
      </c>
      <c r="Z28" s="74">
        <f t="shared" si="12"/>
        <v>40</v>
      </c>
      <c r="AA28" s="74">
        <f t="shared" si="12"/>
        <v>40</v>
      </c>
      <c r="AB28" s="74">
        <f t="shared" si="12"/>
        <v>41</v>
      </c>
      <c r="AC28" s="74">
        <f t="shared" si="12"/>
        <v>42</v>
      </c>
      <c r="AD28" s="74">
        <f t="shared" si="12"/>
        <v>43</v>
      </c>
      <c r="AE28" s="74">
        <f t="shared" si="12"/>
        <v>43</v>
      </c>
      <c r="AF28" s="69"/>
      <c r="AG28" s="86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69"/>
    </row>
    <row r="29" spans="1:49">
      <c r="A29" s="179"/>
      <c r="B29" s="82">
        <v>0.5</v>
      </c>
      <c r="C29" s="83">
        <f>A28+B29</f>
        <v>9.5</v>
      </c>
      <c r="D29" s="74">
        <v>95</v>
      </c>
      <c r="E29" s="74">
        <v>96</v>
      </c>
      <c r="F29" s="74">
        <v>98</v>
      </c>
      <c r="G29" s="74">
        <v>100</v>
      </c>
      <c r="H29" s="74">
        <v>102</v>
      </c>
      <c r="I29" s="74">
        <v>103</v>
      </c>
      <c r="J29" s="74">
        <v>104</v>
      </c>
      <c r="K29" s="74">
        <v>57</v>
      </c>
      <c r="L29" s="74">
        <v>58</v>
      </c>
      <c r="M29" s="74">
        <v>59</v>
      </c>
      <c r="N29" s="74">
        <v>60</v>
      </c>
      <c r="O29" s="74">
        <v>61</v>
      </c>
      <c r="P29" s="74">
        <v>61</v>
      </c>
      <c r="Q29" s="74">
        <v>62</v>
      </c>
      <c r="R29" s="74">
        <v>96</v>
      </c>
      <c r="S29" s="74">
        <v>97</v>
      </c>
      <c r="T29" s="74">
        <v>98</v>
      </c>
      <c r="U29" s="74">
        <v>100</v>
      </c>
      <c r="V29" s="74">
        <v>101</v>
      </c>
      <c r="W29" s="74">
        <v>102</v>
      </c>
      <c r="X29" s="74">
        <v>103</v>
      </c>
      <c r="Y29" s="74">
        <v>58</v>
      </c>
      <c r="Z29" s="74">
        <v>58</v>
      </c>
      <c r="AA29" s="74">
        <v>58</v>
      </c>
      <c r="AB29" s="74">
        <v>59</v>
      </c>
      <c r="AC29" s="74">
        <v>60</v>
      </c>
      <c r="AD29" s="74">
        <v>61</v>
      </c>
      <c r="AE29" s="74">
        <v>61</v>
      </c>
      <c r="AF29" s="69"/>
      <c r="AG29" s="86"/>
      <c r="AH29" s="85"/>
      <c r="AI29" s="84"/>
      <c r="AJ29" s="84"/>
      <c r="AK29" s="84"/>
      <c r="AL29" s="84"/>
      <c r="AM29" s="84"/>
      <c r="AN29" s="84"/>
      <c r="AO29" s="84"/>
      <c r="AP29" s="84"/>
      <c r="AQ29" s="87"/>
      <c r="AR29" s="87"/>
      <c r="AS29" s="87"/>
      <c r="AT29" s="87"/>
      <c r="AU29" s="87"/>
      <c r="AV29" s="84"/>
      <c r="AW29" s="69"/>
    </row>
    <row r="30" spans="1:49">
      <c r="A30" s="179"/>
      <c r="B30" s="82">
        <v>0.95</v>
      </c>
      <c r="C30" s="83">
        <f>A28+B30</f>
        <v>9.9499999999999993</v>
      </c>
      <c r="D30" s="74">
        <v>113</v>
      </c>
      <c r="E30" s="74">
        <v>114</v>
      </c>
      <c r="F30" s="74">
        <v>116</v>
      </c>
      <c r="G30" s="74">
        <v>118</v>
      </c>
      <c r="H30" s="74">
        <v>119</v>
      </c>
      <c r="I30" s="74">
        <v>121</v>
      </c>
      <c r="J30" s="74">
        <v>121</v>
      </c>
      <c r="K30" s="74">
        <v>76</v>
      </c>
      <c r="L30" s="74">
        <v>77</v>
      </c>
      <c r="M30" s="74">
        <v>78</v>
      </c>
      <c r="N30" s="74">
        <v>79</v>
      </c>
      <c r="O30" s="74">
        <v>80</v>
      </c>
      <c r="P30" s="74">
        <v>81</v>
      </c>
      <c r="Q30" s="74">
        <v>81</v>
      </c>
      <c r="R30" s="74">
        <v>114</v>
      </c>
      <c r="S30" s="74">
        <v>114</v>
      </c>
      <c r="T30" s="74">
        <v>115</v>
      </c>
      <c r="U30" s="74">
        <v>117</v>
      </c>
      <c r="V30" s="74">
        <v>118</v>
      </c>
      <c r="W30" s="74">
        <v>119</v>
      </c>
      <c r="X30" s="74">
        <v>120</v>
      </c>
      <c r="Y30" s="74">
        <v>76</v>
      </c>
      <c r="Z30" s="74">
        <v>76</v>
      </c>
      <c r="AA30" s="74">
        <v>76</v>
      </c>
      <c r="AB30" s="74">
        <v>77</v>
      </c>
      <c r="AC30" s="74">
        <v>78</v>
      </c>
      <c r="AD30" s="74">
        <v>79</v>
      </c>
      <c r="AE30" s="74">
        <v>79</v>
      </c>
      <c r="AF30" s="69"/>
      <c r="AG30" s="84"/>
      <c r="AH30" s="85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69"/>
    </row>
    <row r="31" spans="1:49" s="76" customFormat="1">
      <c r="A31" s="179">
        <v>10</v>
      </c>
      <c r="B31" s="81">
        <v>0.05</v>
      </c>
      <c r="C31" s="83">
        <f>A31+B31</f>
        <v>10.050000000000001</v>
      </c>
      <c r="D31" s="74">
        <f t="shared" ref="D31:Q31" si="13">D32-(D33-D32)</f>
        <v>79</v>
      </c>
      <c r="E31" s="74">
        <f t="shared" si="13"/>
        <v>80</v>
      </c>
      <c r="F31" s="74">
        <f t="shared" si="13"/>
        <v>83</v>
      </c>
      <c r="G31" s="74">
        <f t="shared" si="13"/>
        <v>85</v>
      </c>
      <c r="H31" s="74">
        <f t="shared" si="13"/>
        <v>85</v>
      </c>
      <c r="I31" s="74">
        <f t="shared" si="13"/>
        <v>88</v>
      </c>
      <c r="J31" s="74">
        <f t="shared" si="13"/>
        <v>89</v>
      </c>
      <c r="K31" s="74">
        <f t="shared" si="13"/>
        <v>39</v>
      </c>
      <c r="L31" s="74">
        <f t="shared" si="13"/>
        <v>40</v>
      </c>
      <c r="M31" s="74">
        <f t="shared" si="13"/>
        <v>41</v>
      </c>
      <c r="N31" s="74">
        <f t="shared" si="13"/>
        <v>42</v>
      </c>
      <c r="O31" s="74">
        <f t="shared" si="13"/>
        <v>41</v>
      </c>
      <c r="P31" s="74">
        <f t="shared" si="13"/>
        <v>43</v>
      </c>
      <c r="Q31" s="74">
        <f t="shared" si="13"/>
        <v>44</v>
      </c>
      <c r="R31" s="74">
        <f t="shared" ref="R31:AE31" si="14">R32-(R33-R32)</f>
        <v>80</v>
      </c>
      <c r="S31" s="74">
        <f t="shared" si="14"/>
        <v>82</v>
      </c>
      <c r="T31" s="74">
        <f t="shared" si="14"/>
        <v>83</v>
      </c>
      <c r="U31" s="74">
        <f t="shared" si="14"/>
        <v>85</v>
      </c>
      <c r="V31" s="74">
        <f t="shared" si="14"/>
        <v>86</v>
      </c>
      <c r="W31" s="74">
        <f t="shared" si="14"/>
        <v>87</v>
      </c>
      <c r="X31" s="74">
        <f t="shared" si="14"/>
        <v>88</v>
      </c>
      <c r="Y31" s="74">
        <f t="shared" si="14"/>
        <v>41</v>
      </c>
      <c r="Z31" s="74">
        <f t="shared" si="14"/>
        <v>41</v>
      </c>
      <c r="AA31" s="74">
        <f t="shared" si="14"/>
        <v>41</v>
      </c>
      <c r="AB31" s="74">
        <f t="shared" si="14"/>
        <v>42</v>
      </c>
      <c r="AC31" s="74">
        <f t="shared" si="14"/>
        <v>43</v>
      </c>
      <c r="AD31" s="74">
        <f t="shared" si="14"/>
        <v>44</v>
      </c>
      <c r="AE31" s="74">
        <f t="shared" si="14"/>
        <v>44</v>
      </c>
      <c r="AF31" s="69"/>
      <c r="AG31" s="86"/>
      <c r="AH31" s="85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69"/>
    </row>
    <row r="32" spans="1:49">
      <c r="A32" s="179"/>
      <c r="B32" s="82">
        <v>0.5</v>
      </c>
      <c r="C32" s="83">
        <f>A31+B32</f>
        <v>10.5</v>
      </c>
      <c r="D32" s="74">
        <v>97</v>
      </c>
      <c r="E32" s="74">
        <v>98</v>
      </c>
      <c r="F32" s="74">
        <v>100</v>
      </c>
      <c r="G32" s="74">
        <v>102</v>
      </c>
      <c r="H32" s="74">
        <v>103</v>
      </c>
      <c r="I32" s="74">
        <v>105</v>
      </c>
      <c r="J32" s="74">
        <v>106</v>
      </c>
      <c r="K32" s="74">
        <v>58</v>
      </c>
      <c r="L32" s="74">
        <v>59</v>
      </c>
      <c r="M32" s="74">
        <v>60</v>
      </c>
      <c r="N32" s="74">
        <v>61</v>
      </c>
      <c r="O32" s="74">
        <v>61</v>
      </c>
      <c r="P32" s="74">
        <v>62</v>
      </c>
      <c r="Q32" s="74">
        <v>63</v>
      </c>
      <c r="R32" s="74">
        <v>98</v>
      </c>
      <c r="S32" s="74">
        <v>99</v>
      </c>
      <c r="T32" s="74">
        <v>100</v>
      </c>
      <c r="U32" s="74">
        <v>102</v>
      </c>
      <c r="V32" s="74">
        <v>103</v>
      </c>
      <c r="W32" s="74">
        <v>104</v>
      </c>
      <c r="X32" s="74">
        <v>105</v>
      </c>
      <c r="Y32" s="74">
        <v>59</v>
      </c>
      <c r="Z32" s="74">
        <v>59</v>
      </c>
      <c r="AA32" s="74">
        <v>59</v>
      </c>
      <c r="AB32" s="74">
        <v>60</v>
      </c>
      <c r="AC32" s="74">
        <v>61</v>
      </c>
      <c r="AD32" s="74">
        <v>62</v>
      </c>
      <c r="AE32" s="74">
        <v>62</v>
      </c>
      <c r="AF32" s="69"/>
      <c r="AG32" s="86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69"/>
    </row>
    <row r="33" spans="1:49">
      <c r="A33" s="179"/>
      <c r="B33" s="82">
        <v>0.95</v>
      </c>
      <c r="C33" s="83">
        <f>A31+B33</f>
        <v>10.95</v>
      </c>
      <c r="D33" s="74">
        <v>115</v>
      </c>
      <c r="E33" s="74">
        <v>116</v>
      </c>
      <c r="F33" s="74">
        <v>117</v>
      </c>
      <c r="G33" s="74">
        <v>119</v>
      </c>
      <c r="H33" s="74">
        <v>121</v>
      </c>
      <c r="I33" s="74">
        <v>122</v>
      </c>
      <c r="J33" s="74">
        <v>123</v>
      </c>
      <c r="K33" s="74">
        <v>77</v>
      </c>
      <c r="L33" s="74">
        <v>78</v>
      </c>
      <c r="M33" s="74">
        <v>79</v>
      </c>
      <c r="N33" s="74">
        <v>80</v>
      </c>
      <c r="O33" s="74">
        <v>81</v>
      </c>
      <c r="P33" s="74">
        <v>81</v>
      </c>
      <c r="Q33" s="74">
        <v>82</v>
      </c>
      <c r="R33" s="74">
        <v>116</v>
      </c>
      <c r="S33" s="74">
        <v>116</v>
      </c>
      <c r="T33" s="74">
        <v>117</v>
      </c>
      <c r="U33" s="74">
        <v>119</v>
      </c>
      <c r="V33" s="74">
        <v>120</v>
      </c>
      <c r="W33" s="74">
        <v>121</v>
      </c>
      <c r="X33" s="74">
        <v>122</v>
      </c>
      <c r="Y33" s="74">
        <v>77</v>
      </c>
      <c r="Z33" s="74">
        <v>77</v>
      </c>
      <c r="AA33" s="74">
        <v>77</v>
      </c>
      <c r="AB33" s="74">
        <v>78</v>
      </c>
      <c r="AC33" s="74">
        <v>79</v>
      </c>
      <c r="AD33" s="74">
        <v>80</v>
      </c>
      <c r="AE33" s="74">
        <v>80</v>
      </c>
      <c r="AF33" s="69"/>
      <c r="AG33" s="86"/>
      <c r="AH33" s="85"/>
      <c r="AI33" s="84"/>
      <c r="AJ33" s="84"/>
      <c r="AK33" s="84"/>
      <c r="AL33" s="84"/>
      <c r="AM33" s="84"/>
      <c r="AN33" s="84"/>
      <c r="AO33" s="84"/>
      <c r="AP33" s="84"/>
      <c r="AQ33" s="87"/>
      <c r="AR33" s="87"/>
      <c r="AS33" s="87"/>
      <c r="AT33" s="87"/>
      <c r="AU33" s="87"/>
      <c r="AV33" s="84"/>
      <c r="AW33" s="69"/>
    </row>
    <row r="34" spans="1:49" s="76" customFormat="1">
      <c r="A34" s="180">
        <v>11</v>
      </c>
      <c r="B34" s="81">
        <v>0.05</v>
      </c>
      <c r="C34" s="83">
        <f>A34+B34</f>
        <v>11.05</v>
      </c>
      <c r="D34" s="78">
        <f t="shared" ref="D34:Q34" si="15">D35-(D36-D35)</f>
        <v>81</v>
      </c>
      <c r="E34" s="78">
        <f t="shared" si="15"/>
        <v>82</v>
      </c>
      <c r="F34" s="78">
        <f t="shared" si="15"/>
        <v>85</v>
      </c>
      <c r="G34" s="78">
        <f t="shared" si="15"/>
        <v>87</v>
      </c>
      <c r="H34" s="78">
        <f t="shared" si="15"/>
        <v>87</v>
      </c>
      <c r="I34" s="78">
        <f t="shared" si="15"/>
        <v>90</v>
      </c>
      <c r="J34" s="78">
        <f t="shared" si="15"/>
        <v>89</v>
      </c>
      <c r="K34" s="78">
        <f t="shared" si="15"/>
        <v>40</v>
      </c>
      <c r="L34" s="78">
        <f t="shared" si="15"/>
        <v>40</v>
      </c>
      <c r="M34" s="78">
        <f t="shared" si="15"/>
        <v>41</v>
      </c>
      <c r="N34" s="78">
        <f t="shared" si="15"/>
        <v>42</v>
      </c>
      <c r="O34" s="78">
        <f t="shared" si="15"/>
        <v>43</v>
      </c>
      <c r="P34" s="78">
        <f t="shared" si="15"/>
        <v>44</v>
      </c>
      <c r="Q34" s="78">
        <f t="shared" si="15"/>
        <v>44</v>
      </c>
      <c r="R34" s="74">
        <f t="shared" ref="R34:AE34" si="16">R35-(R36-R35)</f>
        <v>82</v>
      </c>
      <c r="S34" s="74">
        <f t="shared" si="16"/>
        <v>84</v>
      </c>
      <c r="T34" s="74">
        <f t="shared" si="16"/>
        <v>85</v>
      </c>
      <c r="U34" s="74">
        <f t="shared" si="16"/>
        <v>85</v>
      </c>
      <c r="V34" s="74">
        <f t="shared" si="16"/>
        <v>88</v>
      </c>
      <c r="W34" s="74">
        <f t="shared" si="16"/>
        <v>89</v>
      </c>
      <c r="X34" s="74">
        <f t="shared" si="16"/>
        <v>90</v>
      </c>
      <c r="Y34" s="74">
        <f t="shared" si="16"/>
        <v>42</v>
      </c>
      <c r="Z34" s="74">
        <f t="shared" si="16"/>
        <v>42</v>
      </c>
      <c r="AA34" s="74">
        <f t="shared" si="16"/>
        <v>42</v>
      </c>
      <c r="AB34" s="74">
        <f t="shared" si="16"/>
        <v>43</v>
      </c>
      <c r="AC34" s="74">
        <f t="shared" si="16"/>
        <v>44</v>
      </c>
      <c r="AD34" s="74">
        <f t="shared" si="16"/>
        <v>45</v>
      </c>
      <c r="AE34" s="74">
        <f t="shared" si="16"/>
        <v>45</v>
      </c>
      <c r="AF34" s="69"/>
      <c r="AG34" s="88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69"/>
    </row>
    <row r="35" spans="1:49">
      <c r="A35" s="181"/>
      <c r="B35" s="82">
        <v>0.5</v>
      </c>
      <c r="C35" s="83">
        <f>A34+B35</f>
        <v>11.5</v>
      </c>
      <c r="D35" s="74">
        <v>99</v>
      </c>
      <c r="E35" s="74">
        <v>100</v>
      </c>
      <c r="F35" s="74">
        <v>102</v>
      </c>
      <c r="G35" s="74">
        <v>104</v>
      </c>
      <c r="H35" s="74">
        <v>105</v>
      </c>
      <c r="I35" s="74">
        <v>107</v>
      </c>
      <c r="J35" s="74">
        <v>107</v>
      </c>
      <c r="K35" s="74">
        <v>59</v>
      </c>
      <c r="L35" s="74">
        <v>59</v>
      </c>
      <c r="M35" s="74">
        <v>60</v>
      </c>
      <c r="N35" s="74">
        <v>61</v>
      </c>
      <c r="O35" s="74">
        <v>62</v>
      </c>
      <c r="P35" s="74">
        <v>63</v>
      </c>
      <c r="Q35" s="74">
        <v>63</v>
      </c>
      <c r="R35" s="74">
        <v>100</v>
      </c>
      <c r="S35" s="74">
        <v>101</v>
      </c>
      <c r="T35" s="74">
        <v>102</v>
      </c>
      <c r="U35" s="74">
        <v>103</v>
      </c>
      <c r="V35" s="74">
        <v>105</v>
      </c>
      <c r="W35" s="74">
        <v>106</v>
      </c>
      <c r="X35" s="74">
        <v>107</v>
      </c>
      <c r="Y35" s="74">
        <v>60</v>
      </c>
      <c r="Z35" s="74">
        <v>60</v>
      </c>
      <c r="AA35" s="74">
        <v>60</v>
      </c>
      <c r="AB35" s="74">
        <v>61</v>
      </c>
      <c r="AC35" s="74">
        <v>62</v>
      </c>
      <c r="AD35" s="74">
        <v>63</v>
      </c>
      <c r="AE35" s="74">
        <v>63</v>
      </c>
      <c r="AF35" s="69"/>
      <c r="AG35" s="88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69"/>
    </row>
    <row r="36" spans="1:49">
      <c r="A36" s="182"/>
      <c r="B36" s="82">
        <v>0.95</v>
      </c>
      <c r="C36" s="83">
        <f>A34+B36</f>
        <v>11.95</v>
      </c>
      <c r="D36" s="74">
        <v>117</v>
      </c>
      <c r="E36" s="74">
        <v>118</v>
      </c>
      <c r="F36" s="74">
        <v>119</v>
      </c>
      <c r="G36" s="74">
        <v>121</v>
      </c>
      <c r="H36" s="74">
        <v>123</v>
      </c>
      <c r="I36" s="74">
        <v>124</v>
      </c>
      <c r="J36" s="74">
        <v>125</v>
      </c>
      <c r="K36" s="74">
        <v>78</v>
      </c>
      <c r="L36" s="74">
        <v>78</v>
      </c>
      <c r="M36" s="74">
        <v>79</v>
      </c>
      <c r="N36" s="74">
        <v>80</v>
      </c>
      <c r="O36" s="74">
        <v>81</v>
      </c>
      <c r="P36" s="74">
        <v>82</v>
      </c>
      <c r="Q36" s="74">
        <v>82</v>
      </c>
      <c r="R36" s="74">
        <v>118</v>
      </c>
      <c r="S36" s="74">
        <v>118</v>
      </c>
      <c r="T36" s="74">
        <v>119</v>
      </c>
      <c r="U36" s="74">
        <v>121</v>
      </c>
      <c r="V36" s="74">
        <v>122</v>
      </c>
      <c r="W36" s="74">
        <v>123</v>
      </c>
      <c r="X36" s="74">
        <v>124</v>
      </c>
      <c r="Y36" s="74">
        <v>78</v>
      </c>
      <c r="Z36" s="74">
        <v>78</v>
      </c>
      <c r="AA36" s="74">
        <v>78</v>
      </c>
      <c r="AB36" s="74">
        <v>79</v>
      </c>
      <c r="AC36" s="74">
        <v>80</v>
      </c>
      <c r="AD36" s="74">
        <v>81</v>
      </c>
      <c r="AE36" s="74">
        <v>81</v>
      </c>
      <c r="AF36" s="69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</row>
    <row r="37" spans="1:49" s="76" customFormat="1">
      <c r="A37" s="183">
        <v>12</v>
      </c>
      <c r="B37" s="81">
        <v>0.05</v>
      </c>
      <c r="C37" s="83">
        <f>A37+B37</f>
        <v>12.05</v>
      </c>
      <c r="D37" s="74">
        <f t="shared" ref="D37:Q37" si="17">D38-(D39-D38)</f>
        <v>83</v>
      </c>
      <c r="E37" s="74">
        <f t="shared" si="17"/>
        <v>84</v>
      </c>
      <c r="F37" s="74">
        <f t="shared" si="17"/>
        <v>86</v>
      </c>
      <c r="G37" s="74">
        <f t="shared" si="17"/>
        <v>89</v>
      </c>
      <c r="H37" s="74">
        <f t="shared" si="17"/>
        <v>91</v>
      </c>
      <c r="I37" s="74">
        <f t="shared" si="17"/>
        <v>91</v>
      </c>
      <c r="J37" s="74">
        <f t="shared" si="17"/>
        <v>93</v>
      </c>
      <c r="K37" s="74">
        <f t="shared" si="17"/>
        <v>40</v>
      </c>
      <c r="L37" s="74">
        <f t="shared" si="17"/>
        <v>41</v>
      </c>
      <c r="M37" s="74">
        <f t="shared" si="17"/>
        <v>42</v>
      </c>
      <c r="N37" s="74">
        <f t="shared" si="17"/>
        <v>43</v>
      </c>
      <c r="O37" s="74">
        <f t="shared" si="17"/>
        <v>44</v>
      </c>
      <c r="P37" s="74">
        <f t="shared" si="17"/>
        <v>44</v>
      </c>
      <c r="Q37" s="74">
        <f t="shared" si="17"/>
        <v>45</v>
      </c>
      <c r="R37" s="74">
        <f t="shared" ref="R37:AE37" si="18">R38-(R39-R38)</f>
        <v>85</v>
      </c>
      <c r="S37" s="74">
        <f t="shared" si="18"/>
        <v>86</v>
      </c>
      <c r="T37" s="74">
        <f t="shared" si="18"/>
        <v>87</v>
      </c>
      <c r="U37" s="74">
        <f t="shared" si="18"/>
        <v>87</v>
      </c>
      <c r="V37" s="74">
        <f t="shared" si="18"/>
        <v>90</v>
      </c>
      <c r="W37" s="74">
        <f t="shared" si="18"/>
        <v>91</v>
      </c>
      <c r="X37" s="74">
        <f t="shared" si="18"/>
        <v>92</v>
      </c>
      <c r="Y37" s="74">
        <f t="shared" si="18"/>
        <v>43</v>
      </c>
      <c r="Z37" s="74">
        <f t="shared" si="18"/>
        <v>43</v>
      </c>
      <c r="AA37" s="74">
        <f t="shared" si="18"/>
        <v>43</v>
      </c>
      <c r="AB37" s="74">
        <f t="shared" si="18"/>
        <v>44</v>
      </c>
      <c r="AC37" s="74">
        <f t="shared" si="18"/>
        <v>45</v>
      </c>
      <c r="AD37" s="74">
        <f t="shared" si="18"/>
        <v>46</v>
      </c>
      <c r="AE37" s="74">
        <f t="shared" si="18"/>
        <v>46</v>
      </c>
      <c r="AF37" s="69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</row>
    <row r="38" spans="1:49">
      <c r="A38" s="184"/>
      <c r="B38" s="82">
        <v>0.5</v>
      </c>
      <c r="C38" s="83">
        <f>A37+B38</f>
        <v>12.5</v>
      </c>
      <c r="D38" s="74">
        <v>101</v>
      </c>
      <c r="E38" s="74">
        <v>102</v>
      </c>
      <c r="F38" s="74">
        <v>104</v>
      </c>
      <c r="G38" s="74">
        <v>106</v>
      </c>
      <c r="H38" s="74">
        <v>108</v>
      </c>
      <c r="I38" s="74">
        <v>109</v>
      </c>
      <c r="J38" s="74">
        <v>110</v>
      </c>
      <c r="K38" s="74">
        <v>59</v>
      </c>
      <c r="L38" s="74">
        <v>60</v>
      </c>
      <c r="M38" s="74">
        <v>61</v>
      </c>
      <c r="N38" s="74">
        <v>62</v>
      </c>
      <c r="O38" s="74">
        <v>63</v>
      </c>
      <c r="P38" s="74">
        <v>63</v>
      </c>
      <c r="Q38" s="74">
        <v>64</v>
      </c>
      <c r="R38" s="74">
        <v>102</v>
      </c>
      <c r="S38" s="74">
        <v>103</v>
      </c>
      <c r="T38" s="74">
        <v>104</v>
      </c>
      <c r="U38" s="74">
        <v>105</v>
      </c>
      <c r="V38" s="74">
        <v>107</v>
      </c>
      <c r="W38" s="74">
        <v>108</v>
      </c>
      <c r="X38" s="74">
        <v>109</v>
      </c>
      <c r="Y38" s="74">
        <v>61</v>
      </c>
      <c r="Z38" s="74">
        <v>61</v>
      </c>
      <c r="AA38" s="74">
        <v>61</v>
      </c>
      <c r="AB38" s="74">
        <v>62</v>
      </c>
      <c r="AC38" s="74">
        <v>63</v>
      </c>
      <c r="AD38" s="74">
        <v>64</v>
      </c>
      <c r="AE38" s="74">
        <v>64</v>
      </c>
      <c r="AF38" s="69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</row>
    <row r="39" spans="1:49">
      <c r="A39" s="185"/>
      <c r="B39" s="82">
        <v>0.95</v>
      </c>
      <c r="C39" s="83">
        <f>A37+B39</f>
        <v>12.95</v>
      </c>
      <c r="D39" s="74">
        <v>119</v>
      </c>
      <c r="E39" s="74">
        <v>120</v>
      </c>
      <c r="F39" s="74">
        <v>122</v>
      </c>
      <c r="G39" s="74">
        <v>123</v>
      </c>
      <c r="H39" s="74">
        <v>125</v>
      </c>
      <c r="I39" s="74">
        <v>127</v>
      </c>
      <c r="J39" s="74">
        <v>127</v>
      </c>
      <c r="K39" s="74">
        <v>78</v>
      </c>
      <c r="L39" s="74">
        <v>79</v>
      </c>
      <c r="M39" s="74">
        <v>80</v>
      </c>
      <c r="N39" s="74">
        <v>81</v>
      </c>
      <c r="O39" s="74">
        <v>82</v>
      </c>
      <c r="P39" s="74">
        <v>82</v>
      </c>
      <c r="Q39" s="74">
        <v>83</v>
      </c>
      <c r="R39" s="74">
        <v>119</v>
      </c>
      <c r="S39" s="74">
        <v>120</v>
      </c>
      <c r="T39" s="74">
        <v>121</v>
      </c>
      <c r="U39" s="74">
        <v>123</v>
      </c>
      <c r="V39" s="74">
        <v>124</v>
      </c>
      <c r="W39" s="74">
        <v>125</v>
      </c>
      <c r="X39" s="74">
        <v>126</v>
      </c>
      <c r="Y39" s="74">
        <v>79</v>
      </c>
      <c r="Z39" s="74">
        <v>79</v>
      </c>
      <c r="AA39" s="74">
        <v>79</v>
      </c>
      <c r="AB39" s="74">
        <v>80</v>
      </c>
      <c r="AC39" s="74">
        <v>81</v>
      </c>
      <c r="AD39" s="74">
        <v>82</v>
      </c>
      <c r="AE39" s="74">
        <v>82</v>
      </c>
      <c r="AF39" s="69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</row>
    <row r="40" spans="1:49" s="76" customFormat="1">
      <c r="A40" s="183">
        <v>13</v>
      </c>
      <c r="B40" s="81">
        <v>0.05</v>
      </c>
      <c r="C40" s="83">
        <f>A40+B40</f>
        <v>13.05</v>
      </c>
      <c r="D40" s="74">
        <f t="shared" ref="D40:Q40" si="19">D41-(D42-D41)</f>
        <v>87</v>
      </c>
      <c r="E40" s="74">
        <f t="shared" si="19"/>
        <v>88</v>
      </c>
      <c r="F40" s="74">
        <f t="shared" si="19"/>
        <v>88</v>
      </c>
      <c r="G40" s="74">
        <f t="shared" si="19"/>
        <v>90</v>
      </c>
      <c r="H40" s="74">
        <f t="shared" si="19"/>
        <v>92</v>
      </c>
      <c r="I40" s="74">
        <f t="shared" si="19"/>
        <v>93</v>
      </c>
      <c r="J40" s="74">
        <f t="shared" si="19"/>
        <v>94</v>
      </c>
      <c r="K40" s="74">
        <f t="shared" si="19"/>
        <v>41</v>
      </c>
      <c r="L40" s="74">
        <f t="shared" si="19"/>
        <v>41</v>
      </c>
      <c r="M40" s="74">
        <f t="shared" si="19"/>
        <v>42</v>
      </c>
      <c r="N40" s="74">
        <f t="shared" si="19"/>
        <v>43</v>
      </c>
      <c r="O40" s="74">
        <f t="shared" si="19"/>
        <v>44</v>
      </c>
      <c r="P40" s="74">
        <f t="shared" si="19"/>
        <v>45</v>
      </c>
      <c r="Q40" s="74">
        <f t="shared" si="19"/>
        <v>45</v>
      </c>
      <c r="R40" s="74">
        <f t="shared" ref="R40:AE40" si="20">R41-(R42-R41)</f>
        <v>87</v>
      </c>
      <c r="S40" s="74">
        <f t="shared" si="20"/>
        <v>88</v>
      </c>
      <c r="T40" s="74">
        <f t="shared" si="20"/>
        <v>89</v>
      </c>
      <c r="U40" s="74">
        <f t="shared" si="20"/>
        <v>90</v>
      </c>
      <c r="V40" s="74">
        <f t="shared" si="20"/>
        <v>92</v>
      </c>
      <c r="W40" s="74">
        <f t="shared" si="20"/>
        <v>93</v>
      </c>
      <c r="X40" s="74">
        <f t="shared" si="20"/>
        <v>92</v>
      </c>
      <c r="Y40" s="74">
        <f t="shared" si="20"/>
        <v>44</v>
      </c>
      <c r="Z40" s="74">
        <f t="shared" si="20"/>
        <v>44</v>
      </c>
      <c r="AA40" s="74">
        <f t="shared" si="20"/>
        <v>44</v>
      </c>
      <c r="AB40" s="74">
        <f t="shared" si="20"/>
        <v>45</v>
      </c>
      <c r="AC40" s="74">
        <f t="shared" si="20"/>
        <v>46</v>
      </c>
      <c r="AD40" s="74">
        <f t="shared" si="20"/>
        <v>47</v>
      </c>
      <c r="AE40" s="74">
        <f t="shared" si="20"/>
        <v>47</v>
      </c>
      <c r="AF40" s="69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</row>
    <row r="41" spans="1:49">
      <c r="A41" s="184"/>
      <c r="B41" s="82">
        <v>0.5</v>
      </c>
      <c r="C41" s="83">
        <f>A40+B41</f>
        <v>13.5</v>
      </c>
      <c r="D41" s="74">
        <v>104</v>
      </c>
      <c r="E41" s="74">
        <v>105</v>
      </c>
      <c r="F41" s="74">
        <v>106</v>
      </c>
      <c r="G41" s="74">
        <v>108</v>
      </c>
      <c r="H41" s="74">
        <v>110</v>
      </c>
      <c r="I41" s="74">
        <v>111</v>
      </c>
      <c r="J41" s="74">
        <v>112</v>
      </c>
      <c r="K41" s="74">
        <v>60</v>
      </c>
      <c r="L41" s="74">
        <v>60</v>
      </c>
      <c r="M41" s="74">
        <v>61</v>
      </c>
      <c r="N41" s="74">
        <v>62</v>
      </c>
      <c r="O41" s="74">
        <v>63</v>
      </c>
      <c r="P41" s="74">
        <v>64</v>
      </c>
      <c r="Q41" s="74">
        <v>64</v>
      </c>
      <c r="R41" s="74">
        <v>104</v>
      </c>
      <c r="S41" s="74">
        <v>105</v>
      </c>
      <c r="T41" s="74">
        <v>106</v>
      </c>
      <c r="U41" s="74">
        <v>107</v>
      </c>
      <c r="V41" s="74">
        <v>109</v>
      </c>
      <c r="W41" s="74">
        <v>110</v>
      </c>
      <c r="X41" s="74">
        <v>110</v>
      </c>
      <c r="Y41" s="74">
        <v>62</v>
      </c>
      <c r="Z41" s="74">
        <v>62</v>
      </c>
      <c r="AA41" s="74">
        <v>62</v>
      </c>
      <c r="AB41" s="74">
        <v>63</v>
      </c>
      <c r="AC41" s="74">
        <v>64</v>
      </c>
      <c r="AD41" s="74">
        <v>65</v>
      </c>
      <c r="AE41" s="74">
        <v>65</v>
      </c>
      <c r="AF41" s="69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</row>
    <row r="42" spans="1:49">
      <c r="A42" s="185"/>
      <c r="B42" s="82">
        <v>0.95</v>
      </c>
      <c r="C42" s="83">
        <f>A40+B42</f>
        <v>13.95</v>
      </c>
      <c r="D42" s="74">
        <v>121</v>
      </c>
      <c r="E42" s="74">
        <v>122</v>
      </c>
      <c r="F42" s="74">
        <v>124</v>
      </c>
      <c r="G42" s="74">
        <v>126</v>
      </c>
      <c r="H42" s="74">
        <v>128</v>
      </c>
      <c r="I42" s="74">
        <v>129</v>
      </c>
      <c r="J42" s="74">
        <v>130</v>
      </c>
      <c r="K42" s="74">
        <v>79</v>
      </c>
      <c r="L42" s="74">
        <v>79</v>
      </c>
      <c r="M42" s="74">
        <v>80</v>
      </c>
      <c r="N42" s="74">
        <v>81</v>
      </c>
      <c r="O42" s="74">
        <v>82</v>
      </c>
      <c r="P42" s="74">
        <v>83</v>
      </c>
      <c r="Q42" s="74">
        <v>83</v>
      </c>
      <c r="R42" s="74">
        <v>121</v>
      </c>
      <c r="S42" s="74">
        <v>122</v>
      </c>
      <c r="T42" s="74">
        <v>123</v>
      </c>
      <c r="U42" s="74">
        <v>124</v>
      </c>
      <c r="V42" s="74">
        <v>126</v>
      </c>
      <c r="W42" s="74">
        <v>127</v>
      </c>
      <c r="X42" s="74">
        <v>128</v>
      </c>
      <c r="Y42" s="74">
        <v>80</v>
      </c>
      <c r="Z42" s="74">
        <v>80</v>
      </c>
      <c r="AA42" s="74">
        <v>80</v>
      </c>
      <c r="AB42" s="74">
        <v>81</v>
      </c>
      <c r="AC42" s="74">
        <v>82</v>
      </c>
      <c r="AD42" s="74">
        <v>83</v>
      </c>
      <c r="AE42" s="74">
        <v>83</v>
      </c>
      <c r="AF42" s="69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</row>
    <row r="43" spans="1:49" s="76" customFormat="1">
      <c r="A43" s="183">
        <v>14</v>
      </c>
      <c r="B43" s="81">
        <v>0.05</v>
      </c>
      <c r="C43" s="83">
        <f>A43+B43</f>
        <v>14.05</v>
      </c>
      <c r="D43" s="74">
        <f t="shared" ref="D43:Q43" si="21">D44-(D45-D44)</f>
        <v>88</v>
      </c>
      <c r="E43" s="74">
        <f t="shared" si="21"/>
        <v>89</v>
      </c>
      <c r="F43" s="74">
        <f t="shared" si="21"/>
        <v>91</v>
      </c>
      <c r="G43" s="74">
        <f t="shared" si="21"/>
        <v>94</v>
      </c>
      <c r="H43" s="74">
        <f t="shared" si="21"/>
        <v>96</v>
      </c>
      <c r="I43" s="74">
        <f t="shared" si="21"/>
        <v>96</v>
      </c>
      <c r="J43" s="74">
        <f t="shared" si="21"/>
        <v>98</v>
      </c>
      <c r="K43" s="74">
        <f t="shared" si="21"/>
        <v>40</v>
      </c>
      <c r="L43" s="74">
        <f t="shared" si="21"/>
        <v>42</v>
      </c>
      <c r="M43" s="74">
        <f t="shared" si="21"/>
        <v>43</v>
      </c>
      <c r="N43" s="74">
        <f t="shared" si="21"/>
        <v>44</v>
      </c>
      <c r="O43" s="74">
        <f t="shared" si="21"/>
        <v>45</v>
      </c>
      <c r="P43" s="74">
        <f t="shared" si="21"/>
        <v>46</v>
      </c>
      <c r="Q43" s="74">
        <f t="shared" si="21"/>
        <v>46</v>
      </c>
      <c r="R43" s="74">
        <f t="shared" ref="R43:AE43" si="22">R44-(R45-R44)</f>
        <v>89</v>
      </c>
      <c r="S43" s="74">
        <f t="shared" si="22"/>
        <v>89</v>
      </c>
      <c r="T43" s="74">
        <f t="shared" si="22"/>
        <v>89</v>
      </c>
      <c r="U43" s="74">
        <f t="shared" si="22"/>
        <v>92</v>
      </c>
      <c r="V43" s="74">
        <f t="shared" si="22"/>
        <v>93</v>
      </c>
      <c r="W43" s="74">
        <f t="shared" si="22"/>
        <v>93</v>
      </c>
      <c r="X43" s="74">
        <f t="shared" si="22"/>
        <v>95</v>
      </c>
      <c r="Y43" s="74">
        <f t="shared" si="22"/>
        <v>45</v>
      </c>
      <c r="Z43" s="74">
        <f t="shared" si="22"/>
        <v>45</v>
      </c>
      <c r="AA43" s="74">
        <f t="shared" si="22"/>
        <v>45</v>
      </c>
      <c r="AB43" s="74">
        <f t="shared" si="22"/>
        <v>46</v>
      </c>
      <c r="AC43" s="74">
        <f t="shared" si="22"/>
        <v>47</v>
      </c>
      <c r="AD43" s="74">
        <f t="shared" si="22"/>
        <v>48</v>
      </c>
      <c r="AE43" s="74">
        <f t="shared" si="22"/>
        <v>48</v>
      </c>
      <c r="AF43" s="69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</row>
    <row r="44" spans="1:49">
      <c r="A44" s="184"/>
      <c r="B44" s="82">
        <v>0.5</v>
      </c>
      <c r="C44" s="83">
        <f>A43+B44</f>
        <v>14.5</v>
      </c>
      <c r="D44" s="74">
        <v>106</v>
      </c>
      <c r="E44" s="74">
        <v>107</v>
      </c>
      <c r="F44" s="74">
        <v>109</v>
      </c>
      <c r="G44" s="74">
        <v>111</v>
      </c>
      <c r="H44" s="74">
        <v>113</v>
      </c>
      <c r="I44" s="74">
        <v>114</v>
      </c>
      <c r="J44" s="74">
        <v>115</v>
      </c>
      <c r="K44" s="74">
        <v>60</v>
      </c>
      <c r="L44" s="74">
        <v>61</v>
      </c>
      <c r="M44" s="74">
        <v>62</v>
      </c>
      <c r="N44" s="74">
        <v>63</v>
      </c>
      <c r="O44" s="74">
        <v>64</v>
      </c>
      <c r="P44" s="74">
        <v>65</v>
      </c>
      <c r="Q44" s="74">
        <v>65</v>
      </c>
      <c r="R44" s="74">
        <v>106</v>
      </c>
      <c r="S44" s="74">
        <v>106</v>
      </c>
      <c r="T44" s="74">
        <v>107</v>
      </c>
      <c r="U44" s="74">
        <v>109</v>
      </c>
      <c r="V44" s="74">
        <v>110</v>
      </c>
      <c r="W44" s="74">
        <v>111</v>
      </c>
      <c r="X44" s="74">
        <v>112</v>
      </c>
      <c r="Y44" s="74">
        <v>63</v>
      </c>
      <c r="Z44" s="74">
        <v>63</v>
      </c>
      <c r="AA44" s="74">
        <v>63</v>
      </c>
      <c r="AB44" s="74">
        <v>64</v>
      </c>
      <c r="AC44" s="74">
        <v>65</v>
      </c>
      <c r="AD44" s="74">
        <v>66</v>
      </c>
      <c r="AE44" s="74">
        <v>66</v>
      </c>
      <c r="AF44" s="69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</row>
    <row r="45" spans="1:49">
      <c r="A45" s="185"/>
      <c r="B45" s="82">
        <v>0.95</v>
      </c>
      <c r="C45" s="83">
        <f>A43+B45</f>
        <v>14.95</v>
      </c>
      <c r="D45" s="74">
        <v>124</v>
      </c>
      <c r="E45" s="74">
        <v>125</v>
      </c>
      <c r="F45" s="74">
        <v>127</v>
      </c>
      <c r="G45" s="74">
        <v>128</v>
      </c>
      <c r="H45" s="74">
        <v>130</v>
      </c>
      <c r="I45" s="74">
        <v>132</v>
      </c>
      <c r="J45" s="74">
        <v>132</v>
      </c>
      <c r="K45" s="74">
        <v>80</v>
      </c>
      <c r="L45" s="74">
        <v>80</v>
      </c>
      <c r="M45" s="74">
        <v>81</v>
      </c>
      <c r="N45" s="74">
        <v>82</v>
      </c>
      <c r="O45" s="74">
        <v>83</v>
      </c>
      <c r="P45" s="74">
        <v>84</v>
      </c>
      <c r="Q45" s="74">
        <v>84</v>
      </c>
      <c r="R45" s="74">
        <v>123</v>
      </c>
      <c r="S45" s="74">
        <v>123</v>
      </c>
      <c r="T45" s="74">
        <v>125</v>
      </c>
      <c r="U45" s="74">
        <v>126</v>
      </c>
      <c r="V45" s="74">
        <v>127</v>
      </c>
      <c r="W45" s="74">
        <v>129</v>
      </c>
      <c r="X45" s="74">
        <v>129</v>
      </c>
      <c r="Y45" s="74">
        <v>81</v>
      </c>
      <c r="Z45" s="74">
        <v>81</v>
      </c>
      <c r="AA45" s="74">
        <v>81</v>
      </c>
      <c r="AB45" s="74">
        <v>82</v>
      </c>
      <c r="AC45" s="74">
        <v>83</v>
      </c>
      <c r="AD45" s="74">
        <v>84</v>
      </c>
      <c r="AE45" s="74">
        <v>84</v>
      </c>
      <c r="AF45" s="69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</row>
    <row r="46" spans="1:49" s="76" customFormat="1">
      <c r="A46" s="183">
        <v>15</v>
      </c>
      <c r="B46" s="81">
        <v>0.05</v>
      </c>
      <c r="C46" s="83">
        <f>A46+B46</f>
        <v>15.05</v>
      </c>
      <c r="D46" s="74">
        <f t="shared" ref="D46:Q46" si="23">D47-(D48-D47)</f>
        <v>92</v>
      </c>
      <c r="E46" s="74">
        <f t="shared" si="23"/>
        <v>93</v>
      </c>
      <c r="F46" s="74">
        <f t="shared" si="23"/>
        <v>95</v>
      </c>
      <c r="G46" s="74">
        <f t="shared" si="23"/>
        <v>95</v>
      </c>
      <c r="H46" s="74">
        <f t="shared" si="23"/>
        <v>97</v>
      </c>
      <c r="I46" s="74">
        <f t="shared" si="23"/>
        <v>100</v>
      </c>
      <c r="J46" s="74">
        <f t="shared" si="23"/>
        <v>99</v>
      </c>
      <c r="K46" s="74">
        <f t="shared" si="23"/>
        <v>41</v>
      </c>
      <c r="L46" s="74">
        <f t="shared" si="23"/>
        <v>43</v>
      </c>
      <c r="M46" s="74">
        <f t="shared" si="23"/>
        <v>44</v>
      </c>
      <c r="N46" s="74">
        <f t="shared" si="23"/>
        <v>45</v>
      </c>
      <c r="O46" s="74">
        <f t="shared" si="23"/>
        <v>46</v>
      </c>
      <c r="P46" s="74">
        <f t="shared" si="23"/>
        <v>47</v>
      </c>
      <c r="Q46" s="74">
        <f t="shared" si="23"/>
        <v>47</v>
      </c>
      <c r="R46" s="74">
        <f t="shared" ref="R46:AE46" si="24">R47-(R48-R47)</f>
        <v>90</v>
      </c>
      <c r="S46" s="74">
        <f t="shared" si="24"/>
        <v>91</v>
      </c>
      <c r="T46" s="74">
        <f t="shared" si="24"/>
        <v>92</v>
      </c>
      <c r="U46" s="74">
        <f t="shared" si="24"/>
        <v>93</v>
      </c>
      <c r="V46" s="74">
        <f t="shared" si="24"/>
        <v>93</v>
      </c>
      <c r="W46" s="74">
        <f t="shared" si="24"/>
        <v>96</v>
      </c>
      <c r="X46" s="74">
        <f t="shared" si="24"/>
        <v>95</v>
      </c>
      <c r="Y46" s="74">
        <f t="shared" si="24"/>
        <v>46</v>
      </c>
      <c r="Z46" s="74">
        <f t="shared" si="24"/>
        <v>46</v>
      </c>
      <c r="AA46" s="74">
        <f t="shared" si="24"/>
        <v>46</v>
      </c>
      <c r="AB46" s="74">
        <f t="shared" si="24"/>
        <v>47</v>
      </c>
      <c r="AC46" s="74">
        <f t="shared" si="24"/>
        <v>48</v>
      </c>
      <c r="AD46" s="74">
        <f t="shared" si="24"/>
        <v>49</v>
      </c>
      <c r="AE46" s="74">
        <f t="shared" si="24"/>
        <v>49</v>
      </c>
      <c r="AF46" s="69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</row>
    <row r="47" spans="1:49">
      <c r="A47" s="184"/>
      <c r="B47" s="82">
        <v>0.5</v>
      </c>
      <c r="C47" s="83">
        <f>A46+B47</f>
        <v>15.5</v>
      </c>
      <c r="D47" s="74">
        <v>109</v>
      </c>
      <c r="E47" s="74">
        <v>110</v>
      </c>
      <c r="F47" s="74">
        <v>112</v>
      </c>
      <c r="G47" s="74">
        <v>113</v>
      </c>
      <c r="H47" s="74">
        <v>115</v>
      </c>
      <c r="I47" s="74">
        <v>117</v>
      </c>
      <c r="J47" s="74">
        <v>117</v>
      </c>
      <c r="K47" s="74">
        <v>61</v>
      </c>
      <c r="L47" s="74">
        <v>62</v>
      </c>
      <c r="M47" s="74">
        <v>63</v>
      </c>
      <c r="N47" s="74">
        <v>64</v>
      </c>
      <c r="O47" s="74">
        <v>65</v>
      </c>
      <c r="P47" s="74">
        <v>66</v>
      </c>
      <c r="Q47" s="74">
        <v>66</v>
      </c>
      <c r="R47" s="74">
        <v>107</v>
      </c>
      <c r="S47" s="74">
        <v>108</v>
      </c>
      <c r="T47" s="74">
        <v>109</v>
      </c>
      <c r="U47" s="74">
        <v>110</v>
      </c>
      <c r="V47" s="74">
        <v>111</v>
      </c>
      <c r="W47" s="74">
        <v>113</v>
      </c>
      <c r="X47" s="74">
        <v>113</v>
      </c>
      <c r="Y47" s="74">
        <v>64</v>
      </c>
      <c r="Z47" s="74">
        <v>64</v>
      </c>
      <c r="AA47" s="74">
        <v>64</v>
      </c>
      <c r="AB47" s="74">
        <v>65</v>
      </c>
      <c r="AC47" s="74">
        <v>66</v>
      </c>
      <c r="AD47" s="74">
        <v>67</v>
      </c>
      <c r="AE47" s="74">
        <v>67</v>
      </c>
      <c r="AF47" s="89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</row>
    <row r="48" spans="1:49">
      <c r="A48" s="185"/>
      <c r="B48" s="82">
        <v>0.95</v>
      </c>
      <c r="C48" s="83">
        <f>A46+B48</f>
        <v>15.95</v>
      </c>
      <c r="D48" s="74">
        <v>126</v>
      </c>
      <c r="E48" s="74">
        <v>127</v>
      </c>
      <c r="F48" s="74">
        <v>129</v>
      </c>
      <c r="G48" s="74">
        <v>131</v>
      </c>
      <c r="H48" s="74">
        <v>133</v>
      </c>
      <c r="I48" s="74">
        <v>134</v>
      </c>
      <c r="J48" s="74">
        <v>135</v>
      </c>
      <c r="K48" s="74">
        <v>81</v>
      </c>
      <c r="L48" s="74">
        <v>81</v>
      </c>
      <c r="M48" s="74">
        <v>82</v>
      </c>
      <c r="N48" s="74">
        <v>83</v>
      </c>
      <c r="O48" s="74">
        <v>84</v>
      </c>
      <c r="P48" s="74">
        <v>85</v>
      </c>
      <c r="Q48" s="74">
        <v>85</v>
      </c>
      <c r="R48" s="74">
        <v>124</v>
      </c>
      <c r="S48" s="74">
        <v>125</v>
      </c>
      <c r="T48" s="74">
        <v>126</v>
      </c>
      <c r="U48" s="74">
        <v>127</v>
      </c>
      <c r="V48" s="74">
        <v>129</v>
      </c>
      <c r="W48" s="74">
        <v>130</v>
      </c>
      <c r="X48" s="74">
        <v>131</v>
      </c>
      <c r="Y48" s="74">
        <v>82</v>
      </c>
      <c r="Z48" s="74">
        <v>82</v>
      </c>
      <c r="AA48" s="74">
        <v>82</v>
      </c>
      <c r="AB48" s="74">
        <v>83</v>
      </c>
      <c r="AC48" s="74">
        <v>84</v>
      </c>
      <c r="AD48" s="74">
        <v>85</v>
      </c>
      <c r="AE48" s="74">
        <v>85</v>
      </c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</row>
    <row r="49" spans="1:48" s="76" customFormat="1">
      <c r="A49" s="183">
        <v>16</v>
      </c>
      <c r="B49" s="81">
        <v>0.05</v>
      </c>
      <c r="C49" s="83">
        <f>A49+B49</f>
        <v>16.05</v>
      </c>
      <c r="D49" s="74">
        <f t="shared" ref="D49:Q49" si="25">D50-(D51-D50)</f>
        <v>93</v>
      </c>
      <c r="E49" s="74">
        <f t="shared" si="25"/>
        <v>94</v>
      </c>
      <c r="F49" s="74">
        <f t="shared" si="25"/>
        <v>96</v>
      </c>
      <c r="G49" s="74">
        <f t="shared" si="25"/>
        <v>98</v>
      </c>
      <c r="H49" s="74">
        <f t="shared" si="25"/>
        <v>101</v>
      </c>
      <c r="I49" s="74">
        <f t="shared" si="25"/>
        <v>101</v>
      </c>
      <c r="J49" s="74">
        <f t="shared" si="25"/>
        <v>103</v>
      </c>
      <c r="K49" s="74">
        <f t="shared" si="25"/>
        <v>44</v>
      </c>
      <c r="L49" s="74">
        <f t="shared" si="25"/>
        <v>43</v>
      </c>
      <c r="M49" s="74">
        <f t="shared" si="25"/>
        <v>45</v>
      </c>
      <c r="N49" s="74">
        <f t="shared" si="25"/>
        <v>46</v>
      </c>
      <c r="O49" s="74">
        <f t="shared" si="25"/>
        <v>47</v>
      </c>
      <c r="P49" s="74">
        <f t="shared" si="25"/>
        <v>48</v>
      </c>
      <c r="Q49" s="74">
        <f t="shared" si="25"/>
        <v>47</v>
      </c>
      <c r="R49" s="74">
        <f t="shared" ref="R49:AE49" si="26">R50-(R51-R50)</f>
        <v>91</v>
      </c>
      <c r="S49" s="74">
        <f t="shared" si="26"/>
        <v>90</v>
      </c>
      <c r="T49" s="74">
        <f t="shared" si="26"/>
        <v>93</v>
      </c>
      <c r="U49" s="74">
        <f t="shared" si="26"/>
        <v>94</v>
      </c>
      <c r="V49" s="74">
        <f t="shared" si="26"/>
        <v>94</v>
      </c>
      <c r="W49" s="74">
        <f t="shared" si="26"/>
        <v>97</v>
      </c>
      <c r="X49" s="74">
        <f t="shared" si="26"/>
        <v>96</v>
      </c>
      <c r="Y49" s="74">
        <f t="shared" si="26"/>
        <v>46</v>
      </c>
      <c r="Z49" s="74">
        <f t="shared" si="26"/>
        <v>46</v>
      </c>
      <c r="AA49" s="74">
        <f t="shared" si="26"/>
        <v>47</v>
      </c>
      <c r="AB49" s="74">
        <f t="shared" si="26"/>
        <v>48</v>
      </c>
      <c r="AC49" s="74">
        <f t="shared" si="26"/>
        <v>47</v>
      </c>
      <c r="AD49" s="74">
        <f t="shared" si="26"/>
        <v>49</v>
      </c>
      <c r="AE49" s="74">
        <f t="shared" si="26"/>
        <v>50</v>
      </c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</row>
    <row r="50" spans="1:48">
      <c r="A50" s="184"/>
      <c r="B50" s="82">
        <v>0.5</v>
      </c>
      <c r="C50" s="83">
        <f>A49+B50</f>
        <v>16.5</v>
      </c>
      <c r="D50" s="74">
        <v>111</v>
      </c>
      <c r="E50" s="74">
        <v>112</v>
      </c>
      <c r="F50" s="74">
        <v>114</v>
      </c>
      <c r="G50" s="74">
        <v>116</v>
      </c>
      <c r="H50" s="74">
        <v>118</v>
      </c>
      <c r="I50" s="74">
        <v>119</v>
      </c>
      <c r="J50" s="74">
        <v>120</v>
      </c>
      <c r="K50" s="74">
        <v>63</v>
      </c>
      <c r="L50" s="74">
        <v>63</v>
      </c>
      <c r="M50" s="74">
        <v>64</v>
      </c>
      <c r="N50" s="74">
        <v>65</v>
      </c>
      <c r="O50" s="74">
        <v>66</v>
      </c>
      <c r="P50" s="74">
        <v>67</v>
      </c>
      <c r="Q50" s="74">
        <v>67</v>
      </c>
      <c r="R50" s="74">
        <v>108</v>
      </c>
      <c r="S50" s="74">
        <v>108</v>
      </c>
      <c r="T50" s="74">
        <v>110</v>
      </c>
      <c r="U50" s="74">
        <v>111</v>
      </c>
      <c r="V50" s="74">
        <v>112</v>
      </c>
      <c r="W50" s="74">
        <v>114</v>
      </c>
      <c r="X50" s="74">
        <v>114</v>
      </c>
      <c r="Y50" s="74">
        <v>64</v>
      </c>
      <c r="Z50" s="74">
        <v>64</v>
      </c>
      <c r="AA50" s="74">
        <v>65</v>
      </c>
      <c r="AB50" s="74">
        <v>66</v>
      </c>
      <c r="AC50" s="74">
        <v>66</v>
      </c>
      <c r="AD50" s="74">
        <v>67</v>
      </c>
      <c r="AE50" s="74">
        <v>68</v>
      </c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</row>
    <row r="51" spans="1:48">
      <c r="A51" s="185"/>
      <c r="B51" s="82">
        <v>0.95</v>
      </c>
      <c r="C51" s="83">
        <f>A49+B51</f>
        <v>16.95</v>
      </c>
      <c r="D51" s="74">
        <v>129</v>
      </c>
      <c r="E51" s="74">
        <v>130</v>
      </c>
      <c r="F51" s="74">
        <v>132</v>
      </c>
      <c r="G51" s="74">
        <v>134</v>
      </c>
      <c r="H51" s="74">
        <v>135</v>
      </c>
      <c r="I51" s="74">
        <v>137</v>
      </c>
      <c r="J51" s="74">
        <v>137</v>
      </c>
      <c r="K51" s="74">
        <v>82</v>
      </c>
      <c r="L51" s="74">
        <v>83</v>
      </c>
      <c r="M51" s="74">
        <v>83</v>
      </c>
      <c r="N51" s="74">
        <v>84</v>
      </c>
      <c r="O51" s="74">
        <v>85</v>
      </c>
      <c r="P51" s="74">
        <v>86</v>
      </c>
      <c r="Q51" s="74">
        <v>87</v>
      </c>
      <c r="R51" s="74">
        <v>125</v>
      </c>
      <c r="S51" s="74">
        <v>126</v>
      </c>
      <c r="T51" s="74">
        <v>127</v>
      </c>
      <c r="U51" s="74">
        <v>128</v>
      </c>
      <c r="V51" s="74">
        <v>130</v>
      </c>
      <c r="W51" s="74">
        <v>131</v>
      </c>
      <c r="X51" s="74">
        <v>132</v>
      </c>
      <c r="Y51" s="74">
        <v>82</v>
      </c>
      <c r="Z51" s="74">
        <v>82</v>
      </c>
      <c r="AA51" s="74">
        <v>83</v>
      </c>
      <c r="AB51" s="74">
        <v>84</v>
      </c>
      <c r="AC51" s="74">
        <v>85</v>
      </c>
      <c r="AD51" s="74">
        <v>85</v>
      </c>
      <c r="AE51" s="74">
        <v>86</v>
      </c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</row>
    <row r="52" spans="1:48" s="76" customFormat="1">
      <c r="A52" s="183">
        <v>17</v>
      </c>
      <c r="B52" s="81">
        <v>0.05</v>
      </c>
      <c r="C52" s="83">
        <f>A52+B52</f>
        <v>17.05</v>
      </c>
      <c r="D52" s="74">
        <f t="shared" ref="D52:Q52" si="27">D53-(D54-D53)</f>
        <v>97</v>
      </c>
      <c r="E52" s="74">
        <f t="shared" si="27"/>
        <v>98</v>
      </c>
      <c r="F52" s="74">
        <f t="shared" si="27"/>
        <v>98</v>
      </c>
      <c r="G52" s="74">
        <f t="shared" si="27"/>
        <v>100</v>
      </c>
      <c r="H52" s="74">
        <f t="shared" si="27"/>
        <v>102</v>
      </c>
      <c r="I52" s="74">
        <f t="shared" si="27"/>
        <v>103</v>
      </c>
      <c r="J52" s="74">
        <f t="shared" si="27"/>
        <v>104</v>
      </c>
      <c r="K52" s="74">
        <f t="shared" si="27"/>
        <v>46</v>
      </c>
      <c r="L52" s="74">
        <f t="shared" si="27"/>
        <v>47</v>
      </c>
      <c r="M52" s="74">
        <f t="shared" si="27"/>
        <v>46</v>
      </c>
      <c r="N52" s="74">
        <f t="shared" si="27"/>
        <v>47</v>
      </c>
      <c r="O52" s="74">
        <f t="shared" si="27"/>
        <v>49</v>
      </c>
      <c r="P52" s="74">
        <f t="shared" si="27"/>
        <v>50</v>
      </c>
      <c r="Q52" s="74">
        <f t="shared" si="27"/>
        <v>51</v>
      </c>
      <c r="R52" s="74">
        <f t="shared" ref="R52:AE52" si="28">R53-(R54-R53)</f>
        <v>91</v>
      </c>
      <c r="S52" s="74">
        <f t="shared" si="28"/>
        <v>92</v>
      </c>
      <c r="T52" s="74">
        <f t="shared" si="28"/>
        <v>93</v>
      </c>
      <c r="U52" s="74">
        <f t="shared" si="28"/>
        <v>93</v>
      </c>
      <c r="V52" s="74">
        <f t="shared" si="28"/>
        <v>96</v>
      </c>
      <c r="W52" s="74">
        <f t="shared" si="28"/>
        <v>97</v>
      </c>
      <c r="X52" s="74">
        <f t="shared" si="28"/>
        <v>98</v>
      </c>
      <c r="Y52" s="74">
        <f t="shared" si="28"/>
        <v>46</v>
      </c>
      <c r="Z52" s="74">
        <f t="shared" si="28"/>
        <v>47</v>
      </c>
      <c r="AA52" s="74">
        <f t="shared" si="28"/>
        <v>47</v>
      </c>
      <c r="AB52" s="74">
        <f t="shared" si="28"/>
        <v>48</v>
      </c>
      <c r="AC52" s="74">
        <f t="shared" si="28"/>
        <v>49</v>
      </c>
      <c r="AD52" s="74">
        <f t="shared" si="28"/>
        <v>49</v>
      </c>
      <c r="AE52" s="74">
        <f t="shared" si="28"/>
        <v>50</v>
      </c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</row>
    <row r="53" spans="1:48">
      <c r="A53" s="184"/>
      <c r="B53" s="82">
        <v>0.5</v>
      </c>
      <c r="C53" s="83">
        <f>A52+B53</f>
        <v>17.5</v>
      </c>
      <c r="D53" s="74">
        <v>114</v>
      </c>
      <c r="E53" s="74">
        <v>115</v>
      </c>
      <c r="F53" s="74">
        <v>116</v>
      </c>
      <c r="G53" s="74">
        <v>118</v>
      </c>
      <c r="H53" s="74">
        <v>120</v>
      </c>
      <c r="I53" s="74">
        <v>121</v>
      </c>
      <c r="J53" s="74">
        <v>122</v>
      </c>
      <c r="K53" s="74">
        <v>65</v>
      </c>
      <c r="L53" s="74">
        <v>66</v>
      </c>
      <c r="M53" s="74">
        <v>66</v>
      </c>
      <c r="N53" s="74">
        <v>67</v>
      </c>
      <c r="O53" s="74">
        <v>68</v>
      </c>
      <c r="P53" s="74">
        <v>69</v>
      </c>
      <c r="Q53" s="74">
        <v>70</v>
      </c>
      <c r="R53" s="74">
        <v>108</v>
      </c>
      <c r="S53" s="74">
        <v>109</v>
      </c>
      <c r="T53" s="74">
        <v>110</v>
      </c>
      <c r="U53" s="74">
        <v>111</v>
      </c>
      <c r="V53" s="74">
        <v>113</v>
      </c>
      <c r="W53" s="74">
        <v>114</v>
      </c>
      <c r="X53" s="74">
        <v>115</v>
      </c>
      <c r="Y53" s="74">
        <v>64</v>
      </c>
      <c r="Z53" s="74">
        <v>65</v>
      </c>
      <c r="AA53" s="74">
        <v>65</v>
      </c>
      <c r="AB53" s="74">
        <v>66</v>
      </c>
      <c r="AC53" s="74">
        <v>67</v>
      </c>
      <c r="AD53" s="74">
        <v>67</v>
      </c>
      <c r="AE53" s="74">
        <v>68</v>
      </c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</row>
    <row r="54" spans="1:48">
      <c r="A54" s="185"/>
      <c r="B54" s="82">
        <v>0.95</v>
      </c>
      <c r="C54" s="83">
        <f>A52+B54</f>
        <v>17.95</v>
      </c>
      <c r="D54" s="74">
        <v>131</v>
      </c>
      <c r="E54" s="74">
        <v>132</v>
      </c>
      <c r="F54" s="74">
        <v>134</v>
      </c>
      <c r="G54" s="74">
        <v>136</v>
      </c>
      <c r="H54" s="74">
        <v>138</v>
      </c>
      <c r="I54" s="74">
        <v>139</v>
      </c>
      <c r="J54" s="74">
        <v>140</v>
      </c>
      <c r="K54" s="74">
        <v>84</v>
      </c>
      <c r="L54" s="74">
        <v>85</v>
      </c>
      <c r="M54" s="74">
        <v>86</v>
      </c>
      <c r="N54" s="74">
        <v>87</v>
      </c>
      <c r="O54" s="74">
        <v>87</v>
      </c>
      <c r="P54" s="74">
        <v>88</v>
      </c>
      <c r="Q54" s="74">
        <v>89</v>
      </c>
      <c r="R54" s="74">
        <v>125</v>
      </c>
      <c r="S54" s="74">
        <v>126</v>
      </c>
      <c r="T54" s="74">
        <v>127</v>
      </c>
      <c r="U54" s="74">
        <v>129</v>
      </c>
      <c r="V54" s="74">
        <v>130</v>
      </c>
      <c r="W54" s="74">
        <v>131</v>
      </c>
      <c r="X54" s="74">
        <v>132</v>
      </c>
      <c r="Y54" s="74">
        <v>82</v>
      </c>
      <c r="Z54" s="74">
        <v>83</v>
      </c>
      <c r="AA54" s="74">
        <v>83</v>
      </c>
      <c r="AB54" s="74">
        <v>84</v>
      </c>
      <c r="AC54" s="74">
        <v>85</v>
      </c>
      <c r="AD54" s="74">
        <v>85</v>
      </c>
      <c r="AE54" s="74">
        <v>86</v>
      </c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</row>
    <row r="55" spans="1:48">
      <c r="A55" s="70"/>
      <c r="B55" s="90"/>
      <c r="C55" s="80"/>
      <c r="D55" s="70"/>
      <c r="E55" s="70"/>
      <c r="F55" s="70"/>
      <c r="G55" s="179" t="s">
        <v>59</v>
      </c>
      <c r="H55" s="179"/>
      <c r="I55" s="179" t="s">
        <v>24</v>
      </c>
      <c r="J55" s="179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</row>
    <row r="56" spans="1:48">
      <c r="A56" s="77"/>
      <c r="B56" s="79"/>
      <c r="C56" s="79"/>
      <c r="D56" s="77"/>
      <c r="E56" s="77"/>
      <c r="G56" s="91" t="s">
        <v>25</v>
      </c>
      <c r="H56" s="91" t="s">
        <v>26</v>
      </c>
      <c r="I56" s="91" t="s">
        <v>25</v>
      </c>
      <c r="J56" s="91" t="s">
        <v>26</v>
      </c>
    </row>
    <row r="57" spans="1:48">
      <c r="A57" s="91"/>
      <c r="B57" s="73"/>
      <c r="C57" s="73"/>
      <c r="D57" s="91" t="s">
        <v>55</v>
      </c>
      <c r="E57" s="91">
        <v>0.05</v>
      </c>
      <c r="F57" s="92" t="e">
        <f ca="1">B58+E57</f>
        <v>#VALUE!</v>
      </c>
      <c r="G57" s="91" t="e">
        <f ca="1">LOOKUP($F$57,C4:C54,IF($C$58=5,D4:D54,IF($C$58=10,E4:E54,IF($C$58=25,F4:F54,IF($C$58=50,G4:G54,IF($C$58=75,H4:H54,IF($C$58=90,I4:I54,J4:J54)))))))</f>
        <v>#VALUE!</v>
      </c>
      <c r="H57" s="91" t="e">
        <f ca="1">LOOKUP(F57,C4:C54,IF(C58=5,K4:K54,IF(C58=10,L4:L54,IF(C58=25,M4:M54,IF(C58=50,N4:N54,IF(C58=75,O4:O54,IF(C58=90,P4:P54,Q4:Q54)))))))</f>
        <v>#VALUE!</v>
      </c>
      <c r="I57" s="91" t="e">
        <f ca="1">LOOKUP($F$57,C4:C54,IF($C$58=5,R4:R54,IF($C$58=10,S4:S54,IF($C$58=25,T4:T54,IF($C$58=50,U4:U54,IF($C$58=75,V4:V54,IF($C$58=90,W4:W54,X4:X54)))))))</f>
        <v>#VALUE!</v>
      </c>
      <c r="J57" s="91" t="e">
        <f ca="1">LOOKUP($F$57,C4:C54,IF($C$58=5,Y4:Y54,IF($C$58=10,Z4:Z54,IF($C$58=25,AA4:AA54,IF($C$58=50,AB4:AB54,IF($C$58=75,AC4:AC54,IF($C$58=90,AD4:AD54,AE4:AE54)))))))</f>
        <v>#VALUE!</v>
      </c>
    </row>
    <row r="58" spans="1:48">
      <c r="A58" s="92" t="str">
        <f>Talla</f>
        <v/>
      </c>
      <c r="B58" s="93" t="e">
        <f ca="1">IF(Edadredondeada=0,1,IF(Edadredondeada=18,17,Edadredondeada))</f>
        <v>#VALUE!</v>
      </c>
      <c r="C58" s="91">
        <f>IF(A58&lt;7,5,IF(A58&lt;17,10,IF(A58&lt;37,25,IF(A58&lt;67,50,IF(A58&lt;87,75,IF(A58&lt;92,90,95))))))</f>
        <v>95</v>
      </c>
      <c r="D58" s="91" t="s">
        <v>56</v>
      </c>
      <c r="E58" s="91">
        <v>0.5</v>
      </c>
      <c r="F58" s="92" t="e">
        <f ca="1">B58+E58</f>
        <v>#VALUE!</v>
      </c>
      <c r="G58" s="91" t="e">
        <f ca="1">LOOKUP(F58,C4:C54,IF(C58=5,D4:D54,IF(C58=10,E4:E54,IF(C58=25,F4:F53,IF(C58=50,G4:G54,IF(C58=75,H4:H54,IF(C58=90,I4:I54,J4:J54)))))))</f>
        <v>#VALUE!</v>
      </c>
      <c r="H58" s="91" t="e">
        <f ca="1">LOOKUP(F58,C4:C54,IF(C58=5,K4:K54,IF(C58=10,L4:L54,IF(C58=25,M4:M54,IF(C58=50,N4:N54,IF(C58=75,O4:O54,IF(C58=90,P4:P54,Q4:Q54)))))))</f>
        <v>#VALUE!</v>
      </c>
      <c r="I58" s="91" t="e">
        <f ca="1">LOOKUP($F$58,C4:C54,IF($C$58=5,R4:R54,IF($C$58=10,S4:S54,IF($C$58=25,T4:T54,IF($C$58=50,U4:U54,IF($C$58=75,V4:V54,IF($C$58=90,W4:W54,X4:X54)))))))</f>
        <v>#VALUE!</v>
      </c>
      <c r="J58" s="91" t="e">
        <f ca="1">LOOKUP($F$58,C4:C54,IF($C$58=5,Y4:Y54,IF($C$58=10,Z4:Z54,IF($C$58=25,AA4:AA54,IF($C$58=50,AB4:AB54,IF($C$58=75,AC4:AC54,IF($C$58=90,AD4:AD54,AE4:AE54)))))))</f>
        <v>#VALUE!</v>
      </c>
    </row>
    <row r="59" spans="1:48">
      <c r="A59" s="91" t="s">
        <v>52</v>
      </c>
      <c r="B59" s="94" t="s">
        <v>53</v>
      </c>
      <c r="C59" s="91" t="s">
        <v>54</v>
      </c>
      <c r="D59" s="91" t="s">
        <v>57</v>
      </c>
      <c r="E59" s="91">
        <v>0.95</v>
      </c>
      <c r="F59" s="92" t="e">
        <f ca="1">B58+E59</f>
        <v>#VALUE!</v>
      </c>
      <c r="G59" s="91" t="e">
        <f ca="1">LOOKUP(F59,C4:C54,IF(C58=5,D4:D54,IF(C58=10,E4:E54,IF(C58=25,F4:F54,IF(C58=50,G4:G54,IF(C58=75,H4:H54,IF(C58=90,I4:I54,J4:J54)))))))</f>
        <v>#VALUE!</v>
      </c>
      <c r="H59" s="91" t="e">
        <f ca="1">LOOKUP(F59,C4:C54,IF(C58=5,K4:K54,IF(C58=10,L4:L54,IF(C58=25,M4:M54,IF(C58=50,N4:N54,IF(C58=75,O4:O54,IF(C58=90,P4:P54,Q4:Q54)))))))</f>
        <v>#VALUE!</v>
      </c>
      <c r="I59" s="91" t="e">
        <f ca="1">LOOKUP($F$59,C4:C54,IF($C$58=5,R4:R54,IF($C$58=10,S4:S54,IF($C$58=25,T4:T54,IF($C$58=50,U4:U54,IF($C$58=75,V4:V54,IF($C$58=90,W4:W54,X4:X54)))))))</f>
        <v>#VALUE!</v>
      </c>
      <c r="J59" s="91" t="e">
        <f ca="1">LOOKUP($F$59,C4:C54,IF($C$58=5,Y4:Y54,IF($C$58=10,Z4:Z54,IF($C$58=25,AA4:AA54,IF($C$58=50,AB4:AB54,IF($C$58=75,AC4:AC54,IF($C$58=90,AD4:AD54,AE4:AE54)))))))</f>
        <v>#VALUE!</v>
      </c>
    </row>
    <row r="60" spans="1:48">
      <c r="A60" s="77"/>
      <c r="B60" s="77"/>
      <c r="C60" s="77"/>
      <c r="D60" s="77"/>
      <c r="E60" s="77"/>
    </row>
  </sheetData>
  <mergeCells count="28">
    <mergeCell ref="G55:H55"/>
    <mergeCell ref="I55:J55"/>
    <mergeCell ref="D2:J2"/>
    <mergeCell ref="K2:Q2"/>
    <mergeCell ref="D1:Q1"/>
    <mergeCell ref="A43:A45"/>
    <mergeCell ref="A46:A48"/>
    <mergeCell ref="A49:A51"/>
    <mergeCell ref="A52:A54"/>
    <mergeCell ref="A31:A33"/>
    <mergeCell ref="R1:AE1"/>
    <mergeCell ref="R2:X2"/>
    <mergeCell ref="Y2:AE2"/>
    <mergeCell ref="A22:A24"/>
    <mergeCell ref="A25:A27"/>
    <mergeCell ref="B1:B3"/>
    <mergeCell ref="A1:A3"/>
    <mergeCell ref="C1:C3"/>
    <mergeCell ref="A4:A6"/>
    <mergeCell ref="A7:A9"/>
    <mergeCell ref="A10:A12"/>
    <mergeCell ref="A13:A15"/>
    <mergeCell ref="A28:A30"/>
    <mergeCell ref="A16:A18"/>
    <mergeCell ref="A19:A21"/>
    <mergeCell ref="A34:A36"/>
    <mergeCell ref="A40:A42"/>
    <mergeCell ref="A37:A39"/>
  </mergeCells>
  <pageMargins left="0.7" right="0.7" top="0.75" bottom="0.75" header="0.3" footer="0.3"/>
  <ignoredErrors>
    <ignoredError sqref="H5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52</vt:i4>
      </vt:variant>
    </vt:vector>
  </HeadingPairs>
  <TitlesOfParts>
    <vt:vector size="58" baseType="lpstr">
      <vt:lpstr>FT</vt:lpstr>
      <vt:lpstr>ETIQUETA INGRESO</vt:lpstr>
      <vt:lpstr>PARAMETROS</vt:lpstr>
      <vt:lpstr>codigos</vt:lpstr>
      <vt:lpstr>Percentiles</vt:lpstr>
      <vt:lpstr>PErcentil TA</vt:lpstr>
      <vt:lpstr>edad</vt:lpstr>
      <vt:lpstr>Edadacal</vt:lpstr>
      <vt:lpstr>Edadaño</vt:lpstr>
      <vt:lpstr>Edadañocalc</vt:lpstr>
      <vt:lpstr>Edadcalc</vt:lpstr>
      <vt:lpstr>Edadenmeses</vt:lpstr>
      <vt:lpstr>Edadm</vt:lpstr>
      <vt:lpstr>Edadmcal</vt:lpstr>
      <vt:lpstr>FT!EDADMESES</vt:lpstr>
      <vt:lpstr>EDADMESES</vt:lpstr>
      <vt:lpstr>Edadmesespura</vt:lpstr>
      <vt:lpstr>Edadpura</vt:lpstr>
      <vt:lpstr>Edadredondeada</vt:lpstr>
      <vt:lpstr>Fechanac</vt:lpstr>
      <vt:lpstr>HC</vt:lpstr>
      <vt:lpstr>IMasaC</vt:lpstr>
      <vt:lpstr>IMC</vt:lpstr>
      <vt:lpstr>NOMBRE</vt:lpstr>
      <vt:lpstr>Pedadtalla</vt:lpstr>
      <vt:lpstr>Percef</vt:lpstr>
      <vt:lpstr>Peso</vt:lpstr>
      <vt:lpstr>Peso_ideal</vt:lpstr>
      <vt:lpstr>FT!Pesocalc</vt:lpstr>
      <vt:lpstr>Pesocalc</vt:lpstr>
      <vt:lpstr>pesocalcula</vt:lpstr>
      <vt:lpstr>pesoi119</vt:lpstr>
      <vt:lpstr>pesoi121</vt:lpstr>
      <vt:lpstr>pIMC</vt:lpstr>
      <vt:lpstr>ppercef</vt:lpstr>
      <vt:lpstr>Ppesoedad</vt:lpstr>
      <vt:lpstr>ppesotalla</vt:lpstr>
      <vt:lpstr>Ptalla</vt:lpstr>
      <vt:lpstr>SCT</vt:lpstr>
      <vt:lpstr>FT!Sexo</vt:lpstr>
      <vt:lpstr>Sexo</vt:lpstr>
      <vt:lpstr>TADHP05</vt:lpstr>
      <vt:lpstr>TADHP50</vt:lpstr>
      <vt:lpstr>TADHP95</vt:lpstr>
      <vt:lpstr>TADMP05</vt:lpstr>
      <vt:lpstr>TADMP50</vt:lpstr>
      <vt:lpstr>TADMP95</vt:lpstr>
      <vt:lpstr>TADP05</vt:lpstr>
      <vt:lpstr>TADP50</vt:lpstr>
      <vt:lpstr>FT!Talla</vt:lpstr>
      <vt:lpstr>Talla</vt:lpstr>
      <vt:lpstr>TASHP05</vt:lpstr>
      <vt:lpstr>TASHP5</vt:lpstr>
      <vt:lpstr>TASHP50</vt:lpstr>
      <vt:lpstr>TASHP95</vt:lpstr>
      <vt:lpstr>TASMP05</vt:lpstr>
      <vt:lpstr>TASMP50</vt:lpstr>
      <vt:lpstr>TASMP95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MACINDICADORES</cp:lastModifiedBy>
  <cp:lastPrinted>2021-06-15T12:21:48Z</cp:lastPrinted>
  <dcterms:created xsi:type="dcterms:W3CDTF">2012-04-09T14:38:46Z</dcterms:created>
  <dcterms:modified xsi:type="dcterms:W3CDTF">2021-06-15T12:31:57Z</dcterms:modified>
</cp:coreProperties>
</file>